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nadortheawillassen/Downloads/"/>
    </mc:Choice>
  </mc:AlternateContent>
  <xr:revisionPtr revIDLastSave="0" documentId="8_{28459816-58E2-1248-91AB-F367A8456B25}" xr6:coauthVersionLast="47" xr6:coauthVersionMax="47" xr10:uidLastSave="{00000000-0000-0000-0000-000000000000}"/>
  <bookViews>
    <workbookView xWindow="45780" yWindow="5280" windowWidth="28800" windowHeight="15940" xr2:uid="{27C59CDA-802E-4A8D-915C-E2B1590C8712}"/>
  </bookViews>
  <sheets>
    <sheet name="Forside" sheetId="4" r:id="rId1"/>
    <sheet name="Tabeller" sheetId="1" r:id="rId2"/>
    <sheet name="Dieselpriser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I81" i="1"/>
  <c r="F77" i="1"/>
  <c r="C73" i="1"/>
  <c r="D13" i="2"/>
  <c r="D14" i="2"/>
  <c r="D15" i="2"/>
  <c r="D16" i="2"/>
  <c r="D17" i="2"/>
  <c r="D18" i="2"/>
  <c r="D19" i="2"/>
  <c r="C139" i="1" s="1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12" i="2"/>
  <c r="C140" i="1"/>
  <c r="F16" i="1"/>
  <c r="C12" i="1"/>
  <c r="I19" i="1"/>
  <c r="I20" i="1" s="1"/>
  <c r="E26" i="2" l="1"/>
  <c r="E34" i="2"/>
  <c r="B25" i="4"/>
  <c r="F25" i="4" s="1"/>
  <c r="C136" i="1"/>
  <c r="F145" i="1"/>
  <c r="P136" i="1"/>
  <c r="E24" i="2"/>
  <c r="E25" i="2"/>
  <c r="E31" i="2"/>
  <c r="P144" i="1" s="1"/>
  <c r="E23" i="2"/>
  <c r="S147" i="1" s="1"/>
  <c r="F141" i="1"/>
  <c r="E33" i="2"/>
  <c r="P146" i="1" s="1"/>
  <c r="E30" i="2"/>
  <c r="P143" i="1" s="1"/>
  <c r="C137" i="1"/>
  <c r="E29" i="2"/>
  <c r="P142" i="1" s="1"/>
  <c r="E21" i="2"/>
  <c r="E13" i="2"/>
  <c r="S137" i="1" s="1"/>
  <c r="E22" i="2"/>
  <c r="E12" i="2"/>
  <c r="S136" i="1" s="1"/>
  <c r="E28" i="2"/>
  <c r="P141" i="1" s="1"/>
  <c r="E20" i="2"/>
  <c r="S144" i="1" s="1"/>
  <c r="E17" i="2"/>
  <c r="E14" i="2"/>
  <c r="S138" i="1" s="1"/>
  <c r="E35" i="2"/>
  <c r="E27" i="2"/>
  <c r="P140" i="1" s="1"/>
  <c r="I145" i="1"/>
  <c r="I136" i="1"/>
  <c r="F137" i="1"/>
  <c r="C141" i="1"/>
  <c r="F144" i="1"/>
  <c r="F136" i="1"/>
  <c r="C142" i="1"/>
  <c r="I137" i="1"/>
  <c r="I148" i="1"/>
  <c r="C138" i="1"/>
  <c r="E32" i="2"/>
  <c r="P145" i="1" s="1"/>
  <c r="E15" i="2"/>
  <c r="S139" i="1" s="1"/>
  <c r="E19" i="2"/>
  <c r="E18" i="2"/>
  <c r="E16" i="2"/>
  <c r="F143" i="1"/>
  <c r="I149" i="1"/>
  <c r="I138" i="1"/>
  <c r="F142" i="1"/>
  <c r="I139" i="1"/>
  <c r="I147" i="1"/>
  <c r="I140" i="1"/>
  <c r="F140" i="1"/>
  <c r="I146" i="1"/>
  <c r="I141" i="1"/>
  <c r="F139" i="1"/>
  <c r="I142" i="1"/>
  <c r="F146" i="1"/>
  <c r="F138" i="1"/>
  <c r="I144" i="1"/>
  <c r="I143" i="1"/>
  <c r="I150" i="1"/>
  <c r="M139" i="1" l="1"/>
  <c r="S143" i="1"/>
  <c r="M140" i="1"/>
  <c r="S146" i="1"/>
  <c r="M142" i="1"/>
  <c r="M136" i="1"/>
  <c r="S140" i="1"/>
  <c r="S151" i="1" s="1"/>
  <c r="M133" i="1" s="1"/>
  <c r="S145" i="1"/>
  <c r="M141" i="1"/>
  <c r="S149" i="1"/>
  <c r="P138" i="1"/>
  <c r="P147" i="1" s="1"/>
  <c r="M132" i="1" s="1"/>
  <c r="S141" i="1"/>
  <c r="M137" i="1"/>
  <c r="S142" i="1"/>
  <c r="M138" i="1"/>
  <c r="S148" i="1"/>
  <c r="P137" i="1"/>
  <c r="P139" i="1"/>
  <c r="S150" i="1"/>
  <c r="J25" i="4"/>
  <c r="N25" i="4" s="1"/>
  <c r="I151" i="1"/>
  <c r="C133" i="1" s="1"/>
  <c r="C143" i="1"/>
  <c r="C131" i="1" s="1"/>
  <c r="F147" i="1"/>
  <c r="C132" i="1" s="1"/>
  <c r="M143" i="1" l="1"/>
  <c r="M131" i="1" s="1"/>
</calcChain>
</file>

<file path=xl/sharedStrings.xml><?xml version="1.0" encoding="utf-8"?>
<sst xmlns="http://schemas.openxmlformats.org/spreadsheetml/2006/main" count="127" uniqueCount="67">
  <si>
    <t>Sum</t>
  </si>
  <si>
    <t>Effekttopper uttak [kW]</t>
  </si>
  <si>
    <t>Effekttopper inntak [kW]</t>
  </si>
  <si>
    <t>Energiforbruk [kWh]</t>
  </si>
  <si>
    <t>Diesel spart [l]</t>
  </si>
  <si>
    <t>Veiavgift</t>
  </si>
  <si>
    <t>kr/liter</t>
  </si>
  <si>
    <t>Priser (kr per liter)</t>
  </si>
  <si>
    <t>Avgiftspliktig diesel</t>
  </si>
  <si>
    <t>Beregnet anleggsdiesel</t>
  </si>
  <si>
    <t>2021M09</t>
  </si>
  <si>
    <t>2021M10</t>
  </si>
  <si>
    <t>2021M11</t>
  </si>
  <si>
    <t>2021M12</t>
  </si>
  <si>
    <t>2022M01</t>
  </si>
  <si>
    <t>2022M02</t>
  </si>
  <si>
    <t>2022M03</t>
  </si>
  <si>
    <t>2022M04</t>
  </si>
  <si>
    <t>2022M05</t>
  </si>
  <si>
    <t>2022M06</t>
  </si>
  <si>
    <t>2022M07</t>
  </si>
  <si>
    <t>2022M08</t>
  </si>
  <si>
    <t>2022M09</t>
  </si>
  <si>
    <t>2022M10</t>
  </si>
  <si>
    <t>2022M11</t>
  </si>
  <si>
    <t>2022M12</t>
  </si>
  <si>
    <t>2023M01</t>
  </si>
  <si>
    <t>2023M02</t>
  </si>
  <si>
    <t>2023M03</t>
  </si>
  <si>
    <t>2023M04</t>
  </si>
  <si>
    <t>2023M05</t>
  </si>
  <si>
    <t>2023M06</t>
  </si>
  <si>
    <t>2023M07</t>
  </si>
  <si>
    <t>2023M08</t>
  </si>
  <si>
    <t>Beregnet HVO anleggsdiesel</t>
  </si>
  <si>
    <t>Forhold biodiesel/ord.diesel</t>
  </si>
  <si>
    <t>Priser på drivstoff (kroner per liter) etter måned</t>
  </si>
  <si>
    <t>Kilde: https://www.ssb.no/statbank/table/09654/</t>
  </si>
  <si>
    <t>CO2-ekv spart - biodiesel [kg]</t>
  </si>
  <si>
    <t>CO2-ekv spart - anleggsdiesel [kg]</t>
  </si>
  <si>
    <t>Effekttopper</t>
  </si>
  <si>
    <t>Effekttopp uttak: effekt levert gjennom lynlader og AC-uttak</t>
  </si>
  <si>
    <t>Effekttopp inntak: effekt hentet fra nettet</t>
  </si>
  <si>
    <t>Beregnet antall liter diesel spart</t>
  </si>
  <si>
    <t>Dieselkostnad spart - anleggsdiesel</t>
  </si>
  <si>
    <t>Beregnet spart dieselkostnad</t>
  </si>
  <si>
    <t>Dieselkostnad spart - biodiesel HVO</t>
  </si>
  <si>
    <t>Totalt energiforbruk</t>
  </si>
  <si>
    <t>CO2-ekv besparelse</t>
  </si>
  <si>
    <t>Nøkkeltall</t>
  </si>
  <si>
    <t>kWh</t>
  </si>
  <si>
    <t>kg</t>
  </si>
  <si>
    <t>Prosjektdata</t>
  </si>
  <si>
    <t>Dieselmengde spart</t>
  </si>
  <si>
    <t>Delprosjekt 1</t>
  </si>
  <si>
    <t>Delprosjekt 2</t>
  </si>
  <si>
    <t>Delprosjekt 3</t>
  </si>
  <si>
    <t>-</t>
  </si>
  <si>
    <t>Strømforbruk og tilhørende kostnad</t>
  </si>
  <si>
    <t>*Årsforbruk</t>
  </si>
  <si>
    <t>Totalt</t>
  </si>
  <si>
    <t>Diesel spart - biodiesel [NOK]</t>
  </si>
  <si>
    <t>Diesel spart - anleggsdiesel [NOK]</t>
  </si>
  <si>
    <t>Strøm og nettleie [NOK]</t>
  </si>
  <si>
    <r>
      <t>Tilsvarende antall husholdninger</t>
    </r>
    <r>
      <rPr>
        <b/>
        <sz val="9"/>
        <color theme="1"/>
        <rFont val="Calibri"/>
        <family val="2"/>
        <scheme val="minor"/>
      </rPr>
      <t>*</t>
    </r>
  </si>
  <si>
    <r>
      <t>Tilsvarende antall biler</t>
    </r>
    <r>
      <rPr>
        <b/>
        <sz val="9"/>
        <color theme="1"/>
        <rFont val="Calibri"/>
        <family val="2"/>
        <scheme val="minor"/>
      </rPr>
      <t>*</t>
    </r>
  </si>
  <si>
    <t>Forbruk målt på lynlader og AC-uttak, og strømkostnad (inkl. nettleie)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</si>
</sst>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DC85"/>
        <bgColor indexed="64"/>
      </patternFill>
    </fill>
    <fill>
      <patternFill patternType="solid">
        <fgColor rgb="FF47D97A"/>
        <bgColor indexed="64"/>
      </patternFill>
    </fill>
    <fill>
      <patternFill patternType="solid">
        <fgColor rgb="FFB9FAC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 applyBorder="0"/>
    <xf numFmtId="9" fontId="1" fillId="0" borderId="0" applyFont="0" applyFill="0" applyBorder="0" applyAlignment="0" applyProtection="0"/>
  </cellStyleXfs>
  <cellXfs count="38">
    <xf numFmtId="0" fontId="0" fillId="0" borderId="0" xfId="0"/>
    <xf numFmtId="17" fontId="0" fillId="0" borderId="0" xfId="0" applyNumberFormat="1"/>
    <xf numFmtId="165" fontId="0" fillId="0" borderId="0" xfId="1" applyNumberFormat="1" applyFont="1"/>
    <xf numFmtId="1" fontId="0" fillId="0" borderId="0" xfId="0" applyNumberFormat="1"/>
    <xf numFmtId="0" fontId="2" fillId="0" borderId="0" xfId="0" applyFont="1"/>
    <xf numFmtId="165" fontId="2" fillId="0" borderId="0" xfId="0" applyNumberFormat="1" applyFont="1"/>
    <xf numFmtId="0" fontId="3" fillId="0" borderId="0" xfId="2"/>
    <xf numFmtId="0" fontId="4" fillId="0" borderId="0" xfId="2" applyFont="1"/>
    <xf numFmtId="0" fontId="5" fillId="0" borderId="0" xfId="2" applyFont="1"/>
    <xf numFmtId="2" fontId="3" fillId="0" borderId="0" xfId="2" applyNumberFormat="1"/>
    <xf numFmtId="0" fontId="0" fillId="2" borderId="0" xfId="0" applyFill="1"/>
    <xf numFmtId="2" fontId="0" fillId="2" borderId="0" xfId="0" applyNumberFormat="1" applyFill="1"/>
    <xf numFmtId="165" fontId="0" fillId="0" borderId="0" xfId="0" applyNumberFormat="1"/>
    <xf numFmtId="165" fontId="2" fillId="0" borderId="0" xfId="1" applyNumberFormat="1" applyFont="1"/>
    <xf numFmtId="0" fontId="3" fillId="2" borderId="0" xfId="2" applyFill="1"/>
    <xf numFmtId="0" fontId="0" fillId="3" borderId="0" xfId="0" applyFill="1"/>
    <xf numFmtId="9" fontId="0" fillId="0" borderId="0" xfId="3" applyFont="1"/>
    <xf numFmtId="0" fontId="6" fillId="3" borderId="0" xfId="0" applyFont="1" applyFill="1"/>
    <xf numFmtId="0" fontId="7" fillId="3" borderId="0" xfId="0" applyFont="1" applyFill="1"/>
    <xf numFmtId="165" fontId="6" fillId="3" borderId="0" xfId="1" applyNumberFormat="1" applyFont="1" applyFill="1" applyAlignment="1">
      <alignment vertical="center" wrapText="1"/>
    </xf>
    <xf numFmtId="165" fontId="6" fillId="4" borderId="0" xfId="1" applyNumberFormat="1" applyFont="1" applyFill="1" applyAlignment="1">
      <alignment vertical="center" wrapText="1"/>
    </xf>
    <xf numFmtId="165" fontId="6" fillId="5" borderId="0" xfId="1" applyNumberFormat="1" applyFont="1" applyFill="1" applyAlignment="1">
      <alignment vertical="center" wrapText="1"/>
    </xf>
    <xf numFmtId="0" fontId="0" fillId="6" borderId="0" xfId="0" applyFill="1"/>
    <xf numFmtId="0" fontId="0" fillId="7" borderId="0" xfId="0" applyFill="1"/>
    <xf numFmtId="0" fontId="10" fillId="3" borderId="0" xfId="0" applyFont="1" applyFill="1"/>
    <xf numFmtId="0" fontId="0" fillId="0" borderId="0" xfId="0" applyAlignment="1">
      <alignment horizontal="center"/>
    </xf>
    <xf numFmtId="165" fontId="0" fillId="0" borderId="0" xfId="1" applyNumberFormat="1" applyFont="1" applyAlignment="1">
      <alignment horizontal="center"/>
    </xf>
    <xf numFmtId="0" fontId="12" fillId="3" borderId="0" xfId="0" applyFont="1" applyFill="1"/>
    <xf numFmtId="3" fontId="9" fillId="6" borderId="0" xfId="1" applyNumberFormat="1" applyFont="1" applyFill="1" applyAlignment="1">
      <alignment horizontal="center" vertical="center" wrapText="1"/>
    </xf>
    <xf numFmtId="3" fontId="9" fillId="7" borderId="0" xfId="1" applyNumberFormat="1" applyFont="1" applyFill="1" applyAlignment="1">
      <alignment horizontal="center" vertical="center" wrapText="1"/>
    </xf>
    <xf numFmtId="0" fontId="8" fillId="6" borderId="0" xfId="0" applyFont="1" applyFill="1" applyAlignment="1">
      <alignment horizontal="center"/>
    </xf>
    <xf numFmtId="0" fontId="8" fillId="7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165" fontId="11" fillId="4" borderId="0" xfId="1" applyNumberFormat="1" applyFont="1" applyFill="1" applyAlignment="1">
      <alignment horizontal="center" vertical="center" wrapText="1"/>
    </xf>
    <xf numFmtId="0" fontId="8" fillId="4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3" fontId="9" fillId="4" borderId="0" xfId="1" applyNumberFormat="1" applyFont="1" applyFill="1" applyAlignment="1">
      <alignment horizontal="center" vertical="center" wrapText="1"/>
    </xf>
    <xf numFmtId="3" fontId="9" fillId="5" borderId="0" xfId="1" applyNumberFormat="1" applyFont="1" applyFill="1" applyAlignment="1">
      <alignment horizontal="center" vertical="center" wrapText="1"/>
    </xf>
  </cellXfs>
  <cellStyles count="4">
    <cellStyle name="Komma" xfId="1" builtinId="3"/>
    <cellStyle name="Normal" xfId="0" builtinId="0"/>
    <cellStyle name="Normal 2" xfId="2" xr:uid="{219B56BB-635D-415D-88BE-4D7DAE2D5A44}"/>
    <cellStyle name="Prosent" xfId="3" builtinId="5"/>
  </cellStyles>
  <dxfs count="0"/>
  <tableStyles count="0" defaultTableStyle="TableStyleMedium2" defaultPivotStyle="PivotStyleLight16"/>
  <colors>
    <mruColors>
      <color rgb="FFFFD7BA"/>
      <color rgb="FFF26C0C"/>
      <color rgb="FFFFDC85"/>
      <color rgb="FFB9FAC5"/>
      <color rgb="FF47D97A"/>
      <color rgb="FFFFC328"/>
      <color rgb="FF367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Delprosjekt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Effekttopp uttak</c:v>
          </c:tx>
          <c:spPr>
            <a:ln w="28575" cap="rnd">
              <a:solidFill>
                <a:srgbClr val="47D97A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47D97A"/>
              </a:solidFill>
              <a:ln w="9525">
                <a:solidFill>
                  <a:srgbClr val="47D97A"/>
                </a:solidFill>
              </a:ln>
              <a:effectLst/>
            </c:spPr>
          </c:marker>
          <c:cat>
            <c:numRef>
              <c:f>Tabeller!$B$26:$B$32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Tabeller!$C$26:$C$32</c:f>
              <c:numCache>
                <c:formatCode>_-* #\ ##0_-;\-* #\ ##0_-;_-* "-"??_-;_-@_-</c:formatCode>
                <c:ptCount val="7"/>
                <c:pt idx="0">
                  <c:v>162</c:v>
                </c:pt>
                <c:pt idx="1">
                  <c:v>246</c:v>
                </c:pt>
                <c:pt idx="2">
                  <c:v>210</c:v>
                </c:pt>
                <c:pt idx="3">
                  <c:v>150</c:v>
                </c:pt>
                <c:pt idx="4">
                  <c:v>307</c:v>
                </c:pt>
                <c:pt idx="5">
                  <c:v>195</c:v>
                </c:pt>
                <c:pt idx="6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B8-4211-A28C-9B96857E5BEA}"/>
            </c:ext>
          </c:extLst>
        </c:ser>
        <c:ser>
          <c:idx val="1"/>
          <c:order val="1"/>
          <c:tx>
            <c:v>Effektopp inntak</c:v>
          </c:tx>
          <c:spPr>
            <a:ln w="28575" cap="rnd">
              <a:solidFill>
                <a:srgbClr val="3677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3677FF"/>
              </a:solidFill>
              <a:ln w="9525">
                <a:solidFill>
                  <a:srgbClr val="3677FF"/>
                </a:solidFill>
              </a:ln>
              <a:effectLst/>
            </c:spPr>
          </c:marker>
          <c:val>
            <c:numRef>
              <c:f>Tabeller!$C$46:$C$52</c:f>
              <c:numCache>
                <c:formatCode>_-* #\ ##0_-;\-* #\ ##0_-;_-* "-"??_-;_-@_-</c:formatCode>
                <c:ptCount val="7"/>
                <c:pt idx="0">
                  <c:v>55</c:v>
                </c:pt>
                <c:pt idx="1">
                  <c:v>57</c:v>
                </c:pt>
                <c:pt idx="2">
                  <c:v>57</c:v>
                </c:pt>
                <c:pt idx="3">
                  <c:v>34</c:v>
                </c:pt>
                <c:pt idx="4">
                  <c:v>29</c:v>
                </c:pt>
                <c:pt idx="5">
                  <c:v>8</c:v>
                </c:pt>
                <c:pt idx="6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B8-4211-A28C-9B96857E5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021279"/>
        <c:axId val="269500303"/>
      </c:lineChart>
      <c:dateAx>
        <c:axId val="275021279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69500303"/>
        <c:crosses val="autoZero"/>
        <c:auto val="1"/>
        <c:lblOffset val="100"/>
        <c:baseTimeUnit val="months"/>
      </c:dateAx>
      <c:valAx>
        <c:axId val="26950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Effekt [kW]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75021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Delprosjekt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Effekttopp uttak</c:v>
          </c:tx>
          <c:spPr>
            <a:ln w="28575" cap="rnd">
              <a:solidFill>
                <a:srgbClr val="47D97A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47D97A"/>
              </a:solidFill>
              <a:ln w="9525">
                <a:solidFill>
                  <a:srgbClr val="47D97A"/>
                </a:solidFill>
              </a:ln>
              <a:effectLst/>
            </c:spPr>
          </c:marker>
          <c:cat>
            <c:numRef>
              <c:f>Tabeller!$E$26:$E$36</c:f>
              <c:numCache>
                <c:formatCode>mmm\-yy</c:formatCode>
                <c:ptCount val="11"/>
                <c:pt idx="0">
                  <c:v>44774</c:v>
                </c:pt>
                <c:pt idx="1">
                  <c:v>44805</c:v>
                </c:pt>
                <c:pt idx="2">
                  <c:v>44835</c:v>
                </c:pt>
                <c:pt idx="3">
                  <c:v>44866</c:v>
                </c:pt>
                <c:pt idx="4">
                  <c:v>44896</c:v>
                </c:pt>
                <c:pt idx="5">
                  <c:v>44927</c:v>
                </c:pt>
                <c:pt idx="6">
                  <c:v>44958</c:v>
                </c:pt>
                <c:pt idx="7">
                  <c:v>44986</c:v>
                </c:pt>
                <c:pt idx="8">
                  <c:v>45017</c:v>
                </c:pt>
                <c:pt idx="9">
                  <c:v>45047</c:v>
                </c:pt>
                <c:pt idx="10">
                  <c:v>45078</c:v>
                </c:pt>
              </c:numCache>
            </c:numRef>
          </c:cat>
          <c:val>
            <c:numRef>
              <c:f>Tabeller!$F$26:$F$36</c:f>
              <c:numCache>
                <c:formatCode>_-* #\ ##0_-;\-* #\ ##0_-;_-* "-"??_-;_-@_-</c:formatCode>
                <c:ptCount val="11"/>
                <c:pt idx="0">
                  <c:v>252</c:v>
                </c:pt>
                <c:pt idx="1">
                  <c:v>0</c:v>
                </c:pt>
                <c:pt idx="2">
                  <c:v>0</c:v>
                </c:pt>
                <c:pt idx="3">
                  <c:v>191</c:v>
                </c:pt>
                <c:pt idx="4">
                  <c:v>150</c:v>
                </c:pt>
                <c:pt idx="5">
                  <c:v>149</c:v>
                </c:pt>
                <c:pt idx="6">
                  <c:v>150</c:v>
                </c:pt>
                <c:pt idx="7">
                  <c:v>151</c:v>
                </c:pt>
                <c:pt idx="8">
                  <c:v>150</c:v>
                </c:pt>
                <c:pt idx="9">
                  <c:v>150</c:v>
                </c:pt>
                <c:pt idx="10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41-45F4-A94F-7E421FB61A10}"/>
            </c:ext>
          </c:extLst>
        </c:ser>
        <c:ser>
          <c:idx val="1"/>
          <c:order val="1"/>
          <c:tx>
            <c:v>Effektopp inntak</c:v>
          </c:tx>
          <c:spPr>
            <a:ln w="28575" cap="rnd">
              <a:solidFill>
                <a:srgbClr val="3677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3677FF"/>
              </a:solidFill>
              <a:ln w="9525">
                <a:solidFill>
                  <a:srgbClr val="3677FF"/>
                </a:solidFill>
              </a:ln>
              <a:effectLst/>
            </c:spPr>
          </c:marker>
          <c:cat>
            <c:numRef>
              <c:f>Tabeller!$E$26:$E$36</c:f>
              <c:numCache>
                <c:formatCode>mmm\-yy</c:formatCode>
                <c:ptCount val="11"/>
                <c:pt idx="0">
                  <c:v>44774</c:v>
                </c:pt>
                <c:pt idx="1">
                  <c:v>44805</c:v>
                </c:pt>
                <c:pt idx="2">
                  <c:v>44835</c:v>
                </c:pt>
                <c:pt idx="3">
                  <c:v>44866</c:v>
                </c:pt>
                <c:pt idx="4">
                  <c:v>44896</c:v>
                </c:pt>
                <c:pt idx="5">
                  <c:v>44927</c:v>
                </c:pt>
                <c:pt idx="6">
                  <c:v>44958</c:v>
                </c:pt>
                <c:pt idx="7">
                  <c:v>44986</c:v>
                </c:pt>
                <c:pt idx="8">
                  <c:v>45017</c:v>
                </c:pt>
                <c:pt idx="9">
                  <c:v>45047</c:v>
                </c:pt>
                <c:pt idx="10">
                  <c:v>45078</c:v>
                </c:pt>
              </c:numCache>
            </c:numRef>
          </c:cat>
          <c:val>
            <c:numRef>
              <c:f>Tabeller!$F$46:$F$56</c:f>
              <c:numCache>
                <c:formatCode>_-* #\ ##0_-;\-* #\ ##0_-;_-* "-"??_-;_-@_-</c:formatCode>
                <c:ptCount val="11"/>
                <c:pt idx="0">
                  <c:v>53</c:v>
                </c:pt>
                <c:pt idx="1">
                  <c:v>9</c:v>
                </c:pt>
                <c:pt idx="2">
                  <c:v>9</c:v>
                </c:pt>
                <c:pt idx="3">
                  <c:v>53</c:v>
                </c:pt>
                <c:pt idx="4">
                  <c:v>22</c:v>
                </c:pt>
                <c:pt idx="5">
                  <c:v>29</c:v>
                </c:pt>
                <c:pt idx="6">
                  <c:v>34</c:v>
                </c:pt>
                <c:pt idx="7">
                  <c:v>34</c:v>
                </c:pt>
                <c:pt idx="8">
                  <c:v>34</c:v>
                </c:pt>
                <c:pt idx="9">
                  <c:v>40</c:v>
                </c:pt>
                <c:pt idx="10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41-45F4-A94F-7E421FB61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021279"/>
        <c:axId val="269500303"/>
      </c:lineChart>
      <c:dateAx>
        <c:axId val="275021279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69500303"/>
        <c:crosses val="autoZero"/>
        <c:auto val="1"/>
        <c:lblOffset val="100"/>
        <c:baseTimeUnit val="months"/>
      </c:dateAx>
      <c:valAx>
        <c:axId val="26950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Effekt [kW]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75021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Delprosjekt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Effekttopp uttak</c:v>
          </c:tx>
          <c:spPr>
            <a:ln w="28575" cap="rnd">
              <a:solidFill>
                <a:srgbClr val="47D97A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47D97A"/>
              </a:solidFill>
              <a:ln w="9525">
                <a:solidFill>
                  <a:srgbClr val="47D97A"/>
                </a:solidFill>
              </a:ln>
              <a:effectLst/>
            </c:spPr>
          </c:marker>
          <c:cat>
            <c:numRef>
              <c:f>Tabeller!$H$26:$H$40</c:f>
              <c:numCache>
                <c:formatCode>mmm\-yy</c:formatCode>
                <c:ptCount val="15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44743</c:v>
                </c:pt>
                <c:pt idx="11">
                  <c:v>44774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</c:numCache>
            </c:numRef>
          </c:cat>
          <c:val>
            <c:numRef>
              <c:f>Tabeller!$I$26:$I$40</c:f>
              <c:numCache>
                <c:formatCode>_-* #\ ##0_-;\-* #\ ##0_-;_-* "-"??_-;_-@_-</c:formatCode>
                <c:ptCount val="15"/>
                <c:pt idx="0">
                  <c:v>254</c:v>
                </c:pt>
                <c:pt idx="1">
                  <c:v>256</c:v>
                </c:pt>
                <c:pt idx="2">
                  <c:v>252</c:v>
                </c:pt>
                <c:pt idx="3">
                  <c:v>253</c:v>
                </c:pt>
                <c:pt idx="4">
                  <c:v>261</c:v>
                </c:pt>
                <c:pt idx="5">
                  <c:v>187</c:v>
                </c:pt>
                <c:pt idx="6">
                  <c:v>144</c:v>
                </c:pt>
                <c:pt idx="7">
                  <c:v>158</c:v>
                </c:pt>
                <c:pt idx="8">
                  <c:v>220</c:v>
                </c:pt>
                <c:pt idx="9">
                  <c:v>157</c:v>
                </c:pt>
                <c:pt idx="10">
                  <c:v>156</c:v>
                </c:pt>
                <c:pt idx="11">
                  <c:v>158</c:v>
                </c:pt>
                <c:pt idx="12">
                  <c:v>270</c:v>
                </c:pt>
                <c:pt idx="13">
                  <c:v>160</c:v>
                </c:pt>
                <c:pt idx="14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80-42A8-BDA8-603093BF1FEB}"/>
            </c:ext>
          </c:extLst>
        </c:ser>
        <c:ser>
          <c:idx val="1"/>
          <c:order val="1"/>
          <c:tx>
            <c:v>Effekttopp inntak</c:v>
          </c:tx>
          <c:spPr>
            <a:ln w="28575" cap="rnd">
              <a:solidFill>
                <a:srgbClr val="3677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3677FF"/>
              </a:solidFill>
              <a:ln w="9525">
                <a:solidFill>
                  <a:srgbClr val="3677FF"/>
                </a:solidFill>
              </a:ln>
              <a:effectLst/>
            </c:spPr>
          </c:marker>
          <c:cat>
            <c:numRef>
              <c:f>Tabeller!$H$26:$H$40</c:f>
              <c:numCache>
                <c:formatCode>mmm\-yy</c:formatCode>
                <c:ptCount val="15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44743</c:v>
                </c:pt>
                <c:pt idx="11">
                  <c:v>44774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</c:numCache>
            </c:numRef>
          </c:cat>
          <c:val>
            <c:numRef>
              <c:f>Tabeller!$I$46:$I$60</c:f>
              <c:numCache>
                <c:formatCode>_-* #\ ##0_-;\-* #\ ##0_-;_-* "-"??_-;_-@_-</c:formatCode>
                <c:ptCount val="15"/>
                <c:pt idx="0">
                  <c:v>36</c:v>
                </c:pt>
                <c:pt idx="1">
                  <c:v>36</c:v>
                </c:pt>
                <c:pt idx="2">
                  <c:v>38</c:v>
                </c:pt>
                <c:pt idx="3">
                  <c:v>38</c:v>
                </c:pt>
                <c:pt idx="4">
                  <c:v>38</c:v>
                </c:pt>
                <c:pt idx="5">
                  <c:v>39</c:v>
                </c:pt>
                <c:pt idx="6">
                  <c:v>39</c:v>
                </c:pt>
                <c:pt idx="7">
                  <c:v>38</c:v>
                </c:pt>
                <c:pt idx="8">
                  <c:v>38</c:v>
                </c:pt>
                <c:pt idx="9">
                  <c:v>8</c:v>
                </c:pt>
                <c:pt idx="10">
                  <c:v>8</c:v>
                </c:pt>
                <c:pt idx="11">
                  <c:v>38</c:v>
                </c:pt>
                <c:pt idx="12">
                  <c:v>38</c:v>
                </c:pt>
                <c:pt idx="13">
                  <c:v>38</c:v>
                </c:pt>
                <c:pt idx="1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80-42A8-BDA8-603093BF1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021279"/>
        <c:axId val="269500303"/>
      </c:lineChart>
      <c:dateAx>
        <c:axId val="275021279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69500303"/>
        <c:crosses val="autoZero"/>
        <c:auto val="1"/>
        <c:lblOffset val="100"/>
        <c:baseTimeUnit val="months"/>
      </c:dateAx>
      <c:valAx>
        <c:axId val="26950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Effekt [kW]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75021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Delprosjekt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Forbruk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Tabeller!$B$66:$B$72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Tabeller!$C$66:$C$72</c:f>
              <c:numCache>
                <c:formatCode>_-* #\ ##0_-;\-* #\ ##0_-;_-* "-"??_-;_-@_-</c:formatCode>
                <c:ptCount val="7"/>
                <c:pt idx="0" formatCode="General">
                  <c:v>1887</c:v>
                </c:pt>
                <c:pt idx="1">
                  <c:v>4134</c:v>
                </c:pt>
                <c:pt idx="2">
                  <c:v>3554</c:v>
                </c:pt>
                <c:pt idx="3">
                  <c:v>2091</c:v>
                </c:pt>
                <c:pt idx="4">
                  <c:v>3428</c:v>
                </c:pt>
                <c:pt idx="5">
                  <c:v>945</c:v>
                </c:pt>
                <c:pt idx="6">
                  <c:v>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4F-492F-86E2-0F9B84B49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138820751"/>
        <c:axId val="2138222319"/>
      </c:barChart>
      <c:lineChart>
        <c:grouping val="standard"/>
        <c:varyColors val="0"/>
        <c:ser>
          <c:idx val="1"/>
          <c:order val="1"/>
          <c:tx>
            <c:v>Strømregning</c:v>
          </c:tx>
          <c:spPr>
            <a:ln w="28575" cap="rnd">
              <a:solidFill>
                <a:srgbClr val="FFD7BA"/>
              </a:solidFill>
              <a:round/>
            </a:ln>
            <a:effectLst/>
          </c:spPr>
          <c:marker>
            <c:symbol val="none"/>
          </c:marker>
          <c:val>
            <c:numRef>
              <c:f>Tabeller!$C$5:$C$11</c:f>
              <c:numCache>
                <c:formatCode>_-* #\ ##0_-;\-* #\ ##0_-;_-* "-"??_-;_-@_-</c:formatCode>
                <c:ptCount val="7"/>
                <c:pt idx="0">
                  <c:v>3551.71</c:v>
                </c:pt>
                <c:pt idx="1">
                  <c:v>18552.419999999998</c:v>
                </c:pt>
                <c:pt idx="2">
                  <c:v>5980.68</c:v>
                </c:pt>
                <c:pt idx="3">
                  <c:v>30755.910000000003</c:v>
                </c:pt>
                <c:pt idx="4">
                  <c:v>2210.71</c:v>
                </c:pt>
                <c:pt idx="5">
                  <c:v>717.24</c:v>
                </c:pt>
                <c:pt idx="6">
                  <c:v>251.28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4F-492F-86E2-0F9B84B49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419311"/>
        <c:axId val="260949743"/>
      </c:lineChart>
      <c:dateAx>
        <c:axId val="2138820751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138222319"/>
        <c:crosses val="autoZero"/>
        <c:auto val="1"/>
        <c:lblOffset val="100"/>
        <c:baseTimeUnit val="months"/>
      </c:dateAx>
      <c:valAx>
        <c:axId val="2138222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>
                    <a:solidFill>
                      <a:schemeClr val="bg1"/>
                    </a:solidFill>
                  </a:rPr>
                  <a:t>Forbruk [kWh]</a:t>
                </a:r>
              </a:p>
            </c:rich>
          </c:tx>
          <c:overlay val="0"/>
          <c:spPr>
            <a:solidFill>
              <a:srgbClr val="F26C0C"/>
            </a:solidFill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138820751"/>
        <c:crosses val="autoZero"/>
        <c:crossBetween val="between"/>
      </c:valAx>
      <c:valAx>
        <c:axId val="260949743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Strømkostnad [NOK]</a:t>
                </a:r>
              </a:p>
            </c:rich>
          </c:tx>
          <c:overlay val="0"/>
          <c:spPr>
            <a:solidFill>
              <a:srgbClr val="FFD7BA"/>
            </a:solidFill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-* #\ ##0_-;\-* #\ 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93419311"/>
        <c:crosses val="max"/>
        <c:crossBetween val="between"/>
      </c:valAx>
      <c:catAx>
        <c:axId val="393419311"/>
        <c:scaling>
          <c:orientation val="minMax"/>
        </c:scaling>
        <c:delete val="1"/>
        <c:axPos val="b"/>
        <c:majorTickMark val="out"/>
        <c:minorTickMark val="none"/>
        <c:tickLblPos val="nextTo"/>
        <c:crossAx val="26094974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Delprosjekt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Forbruk</c:v>
          </c:tx>
          <c:spPr>
            <a:solidFill>
              <a:srgbClr val="F26C0C"/>
            </a:solidFill>
            <a:ln>
              <a:noFill/>
            </a:ln>
            <a:effectLst/>
          </c:spPr>
          <c:invertIfNegative val="0"/>
          <c:cat>
            <c:numRef>
              <c:f>Tabeller!$E$66:$E$76</c:f>
              <c:numCache>
                <c:formatCode>mmm\-yy</c:formatCode>
                <c:ptCount val="11"/>
                <c:pt idx="0">
                  <c:v>44774</c:v>
                </c:pt>
                <c:pt idx="1">
                  <c:v>44805</c:v>
                </c:pt>
                <c:pt idx="2">
                  <c:v>44835</c:v>
                </c:pt>
                <c:pt idx="3">
                  <c:v>44866</c:v>
                </c:pt>
                <c:pt idx="4">
                  <c:v>44896</c:v>
                </c:pt>
                <c:pt idx="5">
                  <c:v>44927</c:v>
                </c:pt>
                <c:pt idx="6">
                  <c:v>44958</c:v>
                </c:pt>
                <c:pt idx="7">
                  <c:v>44986</c:v>
                </c:pt>
                <c:pt idx="8">
                  <c:v>45017</c:v>
                </c:pt>
                <c:pt idx="9">
                  <c:v>45047</c:v>
                </c:pt>
                <c:pt idx="10">
                  <c:v>45078</c:v>
                </c:pt>
              </c:numCache>
            </c:numRef>
          </c:cat>
          <c:val>
            <c:numRef>
              <c:f>Tabeller!$F$66:$F$76</c:f>
              <c:numCache>
                <c:formatCode>0</c:formatCode>
                <c:ptCount val="11"/>
                <c:pt idx="0">
                  <c:v>2510.7653393505625</c:v>
                </c:pt>
                <c:pt idx="1">
                  <c:v>0</c:v>
                </c:pt>
                <c:pt idx="2">
                  <c:v>0</c:v>
                </c:pt>
                <c:pt idx="3">
                  <c:v>3972.0418457662563</c:v>
                </c:pt>
                <c:pt idx="4">
                  <c:v>2041.1167958485166</c:v>
                </c:pt>
                <c:pt idx="5">
                  <c:v>3528.4811299030503</c:v>
                </c:pt>
                <c:pt idx="6">
                  <c:v>4524.1763797646563</c:v>
                </c:pt>
                <c:pt idx="7">
                  <c:v>4346.9586691713448</c:v>
                </c:pt>
                <c:pt idx="8">
                  <c:v>2871.7917913015858</c:v>
                </c:pt>
                <c:pt idx="9">
                  <c:v>1267.4599737818896</c:v>
                </c:pt>
                <c:pt idx="10">
                  <c:v>2557.9800447026964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3D-49A8-88A8-A70EFFAC6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138820751"/>
        <c:axId val="2138222319"/>
      </c:barChart>
      <c:lineChart>
        <c:grouping val="standard"/>
        <c:varyColors val="0"/>
        <c:ser>
          <c:idx val="1"/>
          <c:order val="1"/>
          <c:tx>
            <c:v>Strømkostnad</c:v>
          </c:tx>
          <c:spPr>
            <a:ln w="28575" cap="rnd">
              <a:solidFill>
                <a:srgbClr val="FFD7BA"/>
              </a:solidFill>
              <a:round/>
            </a:ln>
            <a:effectLst/>
          </c:spPr>
          <c:marker>
            <c:symbol val="none"/>
          </c:marker>
          <c:val>
            <c:numRef>
              <c:f>Tabeller!$F$5:$F$15</c:f>
              <c:numCache>
                <c:formatCode>_-* #\ ##0_-;\-* #\ ##0_-;_-* "-"??_-;_-@_-</c:formatCode>
                <c:ptCount val="11"/>
                <c:pt idx="0">
                  <c:v>19037.010000000002</c:v>
                </c:pt>
                <c:pt idx="1">
                  <c:v>15688.150000000001</c:v>
                </c:pt>
                <c:pt idx="2">
                  <c:v>10477.150000000001</c:v>
                </c:pt>
                <c:pt idx="3">
                  <c:v>14134.6</c:v>
                </c:pt>
                <c:pt idx="4">
                  <c:v>23376.11</c:v>
                </c:pt>
                <c:pt idx="5">
                  <c:v>13527.550000000001</c:v>
                </c:pt>
                <c:pt idx="6">
                  <c:v>12538.85</c:v>
                </c:pt>
                <c:pt idx="7">
                  <c:v>16610.830000000002</c:v>
                </c:pt>
                <c:pt idx="8">
                  <c:v>11540.73</c:v>
                </c:pt>
                <c:pt idx="9">
                  <c:v>7205.58</c:v>
                </c:pt>
                <c:pt idx="10">
                  <c:v>9196.59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3D-49A8-88A8-A70EFFAC6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02927"/>
        <c:axId val="269256991"/>
      </c:lineChart>
      <c:dateAx>
        <c:axId val="2138820751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138222319"/>
        <c:crosses val="autoZero"/>
        <c:auto val="1"/>
        <c:lblOffset val="100"/>
        <c:baseTimeUnit val="months"/>
      </c:dateAx>
      <c:valAx>
        <c:axId val="2138222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>
                    <a:solidFill>
                      <a:schemeClr val="bg1"/>
                    </a:solidFill>
                  </a:rPr>
                  <a:t>Forbruk [kWh]</a:t>
                </a:r>
              </a:p>
            </c:rich>
          </c:tx>
          <c:overlay val="0"/>
          <c:spPr>
            <a:solidFill>
              <a:srgbClr val="F26C0C"/>
            </a:solidFill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138820751"/>
        <c:crosses val="autoZero"/>
        <c:crossBetween val="between"/>
      </c:valAx>
      <c:valAx>
        <c:axId val="26925699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Strømkostnad [NOK]</a:t>
                </a:r>
              </a:p>
            </c:rich>
          </c:tx>
          <c:overlay val="0"/>
          <c:spPr>
            <a:solidFill>
              <a:srgbClr val="FFD7BA"/>
            </a:solidFill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-* #\ ##0_-;\-* #\ 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88502927"/>
        <c:crosses val="max"/>
        <c:crossBetween val="between"/>
      </c:valAx>
      <c:catAx>
        <c:axId val="388502927"/>
        <c:scaling>
          <c:orientation val="minMax"/>
        </c:scaling>
        <c:delete val="1"/>
        <c:axPos val="b"/>
        <c:majorTickMark val="out"/>
        <c:minorTickMark val="none"/>
        <c:tickLblPos val="nextTo"/>
        <c:crossAx val="26925699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Delprosjekt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Forbruk</c:v>
          </c:tx>
          <c:spPr>
            <a:solidFill>
              <a:srgbClr val="F26C0C"/>
            </a:solidFill>
            <a:ln>
              <a:noFill/>
            </a:ln>
            <a:effectLst/>
          </c:spPr>
          <c:invertIfNegative val="0"/>
          <c:cat>
            <c:numRef>
              <c:f>Tabeller!$H$66:$H$80</c:f>
              <c:numCache>
                <c:formatCode>mmm\-yy</c:formatCode>
                <c:ptCount val="15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44743</c:v>
                </c:pt>
                <c:pt idx="11">
                  <c:v>44774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</c:numCache>
            </c:numRef>
          </c:cat>
          <c:val>
            <c:numRef>
              <c:f>Tabeller!$I$66:$I$80</c:f>
              <c:numCache>
                <c:formatCode>_-* #\ ##0_-;\-* #\ ##0_-;_-* "-"??_-;_-@_-</c:formatCode>
                <c:ptCount val="15"/>
                <c:pt idx="0">
                  <c:v>4928</c:v>
                </c:pt>
                <c:pt idx="1">
                  <c:v>7977</c:v>
                </c:pt>
                <c:pt idx="2">
                  <c:v>9622</c:v>
                </c:pt>
                <c:pt idx="3">
                  <c:v>7912</c:v>
                </c:pt>
                <c:pt idx="4">
                  <c:v>9038</c:v>
                </c:pt>
                <c:pt idx="5">
                  <c:v>7509</c:v>
                </c:pt>
                <c:pt idx="6">
                  <c:v>7140</c:v>
                </c:pt>
                <c:pt idx="7">
                  <c:v>3003</c:v>
                </c:pt>
                <c:pt idx="8">
                  <c:v>7503</c:v>
                </c:pt>
                <c:pt idx="9">
                  <c:v>8016</c:v>
                </c:pt>
                <c:pt idx="10">
                  <c:v>2491</c:v>
                </c:pt>
                <c:pt idx="11">
                  <c:v>3777</c:v>
                </c:pt>
                <c:pt idx="12">
                  <c:v>8771</c:v>
                </c:pt>
                <c:pt idx="13">
                  <c:v>11554</c:v>
                </c:pt>
                <c:pt idx="14">
                  <c:v>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5F-47D9-8900-4F70BE8D4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138820751"/>
        <c:axId val="2138222319"/>
      </c:barChart>
      <c:lineChart>
        <c:grouping val="standard"/>
        <c:varyColors val="0"/>
        <c:ser>
          <c:idx val="1"/>
          <c:order val="1"/>
          <c:tx>
            <c:v>Strømregning</c:v>
          </c:tx>
          <c:spPr>
            <a:ln w="28575" cap="rnd">
              <a:solidFill>
                <a:srgbClr val="FFD7BA"/>
              </a:solidFill>
              <a:round/>
            </a:ln>
            <a:effectLst/>
          </c:spPr>
          <c:marker>
            <c:symbol val="none"/>
          </c:marker>
          <c:cat>
            <c:numRef>
              <c:f>Tabeller!$H$10:$H$19</c:f>
              <c:numCache>
                <c:formatCode>mmm\-yy</c:formatCode>
                <c:ptCount val="10"/>
                <c:pt idx="0">
                  <c:v>44593</c:v>
                </c:pt>
                <c:pt idx="1">
                  <c:v>44621</c:v>
                </c:pt>
                <c:pt idx="2">
                  <c:v>44652</c:v>
                </c:pt>
                <c:pt idx="3">
                  <c:v>44682</c:v>
                </c:pt>
                <c:pt idx="4">
                  <c:v>44713</c:v>
                </c:pt>
                <c:pt idx="5">
                  <c:v>44743</c:v>
                </c:pt>
                <c:pt idx="6">
                  <c:v>44774</c:v>
                </c:pt>
                <c:pt idx="7">
                  <c:v>44805</c:v>
                </c:pt>
                <c:pt idx="8">
                  <c:v>44835</c:v>
                </c:pt>
                <c:pt idx="9">
                  <c:v>44866</c:v>
                </c:pt>
              </c:numCache>
            </c:numRef>
          </c:cat>
          <c:val>
            <c:numRef>
              <c:f>Tabeller!$I$5:$I$19</c:f>
              <c:numCache>
                <c:formatCode>_-* #\ ##0_-;\-* #\ ##0_-;_-* "-"??_-;_-@_-</c:formatCode>
                <c:ptCount val="15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General">
                  <c:v>0</c:v>
                </c:pt>
                <c:pt idx="5">
                  <c:v>21417.600000000002</c:v>
                </c:pt>
                <c:pt idx="6">
                  <c:v>29496.489999999998</c:v>
                </c:pt>
                <c:pt idx="7">
                  <c:v>17247.97</c:v>
                </c:pt>
                <c:pt idx="8">
                  <c:v>27865.43</c:v>
                </c:pt>
                <c:pt idx="9">
                  <c:v>25653.94</c:v>
                </c:pt>
                <c:pt idx="10">
                  <c:v>17255.57</c:v>
                </c:pt>
                <c:pt idx="11">
                  <c:v>33958.54</c:v>
                </c:pt>
                <c:pt idx="12">
                  <c:v>57583.78</c:v>
                </c:pt>
                <c:pt idx="13">
                  <c:v>30191.7</c:v>
                </c:pt>
                <c:pt idx="14">
                  <c:v>3670.19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5F-47D9-8900-4F70BE8D4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287855"/>
        <c:axId val="202027071"/>
      </c:lineChart>
      <c:dateAx>
        <c:axId val="2138820751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138222319"/>
        <c:crosses val="autoZero"/>
        <c:auto val="1"/>
        <c:lblOffset val="100"/>
        <c:baseTimeUnit val="months"/>
      </c:dateAx>
      <c:valAx>
        <c:axId val="2138222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>
                    <a:solidFill>
                      <a:schemeClr val="bg1"/>
                    </a:solidFill>
                  </a:rPr>
                  <a:t>Forbruk [kWh]</a:t>
                </a:r>
              </a:p>
            </c:rich>
          </c:tx>
          <c:overlay val="0"/>
          <c:spPr>
            <a:solidFill>
              <a:srgbClr val="F26C0C"/>
            </a:solidFill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138820751"/>
        <c:crosses val="autoZero"/>
        <c:crossBetween val="between"/>
      </c:valAx>
      <c:valAx>
        <c:axId val="20202707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Strømkostnad [NOK]</a:t>
                </a:r>
              </a:p>
            </c:rich>
          </c:tx>
          <c:overlay val="0"/>
          <c:spPr>
            <a:solidFill>
              <a:srgbClr val="FFD7BA"/>
            </a:solidFill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31287855"/>
        <c:crosses val="max"/>
        <c:crossBetween val="between"/>
      </c:valAx>
      <c:dateAx>
        <c:axId val="431287855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202027071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7D97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B1C-43D0-89B0-43EB52307C3E}"/>
              </c:ext>
            </c:extLst>
          </c:dPt>
          <c:dPt>
            <c:idx val="1"/>
            <c:bubble3D val="0"/>
            <c:spPr>
              <a:solidFill>
                <a:srgbClr val="FFC32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B1C-43D0-89B0-43EB52307C3E}"/>
              </c:ext>
            </c:extLst>
          </c:dPt>
          <c:dPt>
            <c:idx val="2"/>
            <c:bubble3D val="0"/>
            <c:spPr>
              <a:solidFill>
                <a:srgbClr val="3677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B1C-43D0-89B0-43EB52307C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Tabeller!$B$106:$B$108</c:f>
              <c:strCache>
                <c:ptCount val="3"/>
                <c:pt idx="0">
                  <c:v>Delprosjekt 1</c:v>
                </c:pt>
                <c:pt idx="1">
                  <c:v>Delprosjekt 2</c:v>
                </c:pt>
                <c:pt idx="2">
                  <c:v>Delprosjekt 3</c:v>
                </c:pt>
              </c:strCache>
            </c:strRef>
          </c:cat>
          <c:val>
            <c:numRef>
              <c:f>Tabeller!$C$106:$C$108</c:f>
              <c:numCache>
                <c:formatCode>_-* #\ ##0_-;\-* #\ ##0_-;_-* "-"??_-;_-@_-</c:formatCode>
                <c:ptCount val="3"/>
                <c:pt idx="0">
                  <c:v>4764.4884488448852</c:v>
                </c:pt>
                <c:pt idx="1">
                  <c:v>7748.4013776079119</c:v>
                </c:pt>
                <c:pt idx="2">
                  <c:v>28096.848184818482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B1C-43D0-89B0-43EB52307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3677FF"/>
            </a:solidFill>
          </c:spPr>
          <c:dPt>
            <c:idx val="0"/>
            <c:bubble3D val="0"/>
            <c:spPr>
              <a:solidFill>
                <a:srgbClr val="47D97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253-4DBD-A5FF-7A4D83E1D679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253-4DBD-A5FF-7A4D83E1D679}"/>
              </c:ext>
            </c:extLst>
          </c:dPt>
          <c:dPt>
            <c:idx val="2"/>
            <c:bubble3D val="0"/>
            <c:spPr>
              <a:solidFill>
                <a:srgbClr val="3677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253-4DBD-A5FF-7A4D83E1D679}"/>
              </c:ext>
            </c:extLst>
          </c:dPt>
          <c:dLbls>
            <c:numFmt formatCode="&quot;kr&quot;\ 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Tabeller!$B$106:$B$108</c:f>
              <c:strCache>
                <c:ptCount val="3"/>
                <c:pt idx="0">
                  <c:v>Delprosjekt 1</c:v>
                </c:pt>
                <c:pt idx="1">
                  <c:v>Delprosjekt 2</c:v>
                </c:pt>
                <c:pt idx="2">
                  <c:v>Delprosjekt 3</c:v>
                </c:pt>
              </c:strCache>
            </c:strRef>
          </c:cat>
          <c:val>
            <c:numRef>
              <c:f>Tabeller!$C$131:$C$133</c:f>
              <c:numCache>
                <c:formatCode>_-* #\ ##0_-;\-* #\ ##0_-;_-* "-"??_-;_-@_-</c:formatCode>
                <c:ptCount val="3"/>
                <c:pt idx="0">
                  <c:v>85113.790594059421</c:v>
                </c:pt>
                <c:pt idx="1">
                  <c:v>139428.63948873495</c:v>
                </c:pt>
                <c:pt idx="2">
                  <c:v>482137.91171617166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53-4DBD-A5FF-7A4D83E1D6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7D97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15B-4893-A0B2-5693211046C4}"/>
              </c:ext>
            </c:extLst>
          </c:dPt>
          <c:dPt>
            <c:idx val="1"/>
            <c:bubble3D val="0"/>
            <c:spPr>
              <a:solidFill>
                <a:srgbClr val="FFC32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15B-4893-A0B2-5693211046C4}"/>
              </c:ext>
            </c:extLst>
          </c:dPt>
          <c:dPt>
            <c:idx val="2"/>
            <c:bubble3D val="0"/>
            <c:spPr>
              <a:solidFill>
                <a:srgbClr val="3677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15B-4893-A0B2-5693211046C4}"/>
              </c:ext>
            </c:extLst>
          </c:dPt>
          <c:dLbls>
            <c:numFmt formatCode="&quot;kr&quot;\ 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Tabeller!$B$106:$B$108</c:f>
              <c:strCache>
                <c:ptCount val="3"/>
                <c:pt idx="0">
                  <c:v>Delprosjekt 1</c:v>
                </c:pt>
                <c:pt idx="1">
                  <c:v>Delprosjekt 2</c:v>
                </c:pt>
                <c:pt idx="2">
                  <c:v>Delprosjekt 3</c:v>
                </c:pt>
              </c:strCache>
            </c:strRef>
          </c:cat>
          <c:val>
            <c:numRef>
              <c:f>Tabeller!$M$131:$M$133</c:f>
              <c:numCache>
                <c:formatCode>_-* #\ ##0_-;\-* #\ ##0_-;_-* "-"??_-;_-@_-</c:formatCode>
                <c:ptCount val="3"/>
                <c:pt idx="0">
                  <c:v>155339.69042414139</c:v>
                </c:pt>
                <c:pt idx="1">
                  <c:v>254468.77108010041</c:v>
                </c:pt>
                <c:pt idx="2">
                  <c:v>879941.4692377653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5B-4893-A0B2-5693211046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4.png"/><Relationship Id="rId18" Type="http://schemas.openxmlformats.org/officeDocument/2006/relationships/image" Target="../media/image9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3.svg"/><Relationship Id="rId17" Type="http://schemas.openxmlformats.org/officeDocument/2006/relationships/image" Target="../media/image8.png"/><Relationship Id="rId2" Type="http://schemas.openxmlformats.org/officeDocument/2006/relationships/chart" Target="../charts/chart2.xml"/><Relationship Id="rId16" Type="http://schemas.openxmlformats.org/officeDocument/2006/relationships/image" Target="../media/image7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2.png"/><Relationship Id="rId5" Type="http://schemas.openxmlformats.org/officeDocument/2006/relationships/chart" Target="../charts/chart5.xml"/><Relationship Id="rId15" Type="http://schemas.openxmlformats.org/officeDocument/2006/relationships/image" Target="../media/image6.svg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</xdr:colOff>
      <xdr:row>33</xdr:row>
      <xdr:rowOff>5715</xdr:rowOff>
    </xdr:from>
    <xdr:to>
      <xdr:col>7</xdr:col>
      <xdr:colOff>744855</xdr:colOff>
      <xdr:row>58</xdr:row>
      <xdr:rowOff>104775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F15B9E8-91CA-4230-ACDE-B058E348AA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478155</xdr:colOff>
      <xdr:row>33</xdr:row>
      <xdr:rowOff>5715</xdr:rowOff>
    </xdr:from>
    <xdr:to>
      <xdr:col>15</xdr:col>
      <xdr:colOff>440055</xdr:colOff>
      <xdr:row>58</xdr:row>
      <xdr:rowOff>120015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BDAFA5D-BD39-4FAC-92D5-319EB24A2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169545</xdr:colOff>
      <xdr:row>33</xdr:row>
      <xdr:rowOff>5715</xdr:rowOff>
    </xdr:from>
    <xdr:to>
      <xdr:col>23</xdr:col>
      <xdr:colOff>93345</xdr:colOff>
      <xdr:row>58</xdr:row>
      <xdr:rowOff>120015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234D8FA-D621-4B22-8B43-546185DFD0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63</xdr:row>
      <xdr:rowOff>7620</xdr:rowOff>
    </xdr:from>
    <xdr:to>
      <xdr:col>7</xdr:col>
      <xdr:colOff>731520</xdr:colOff>
      <xdr:row>88</xdr:row>
      <xdr:rowOff>83820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38AD1DC1-B2AD-422E-922D-E65B78B6F4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472440</xdr:colOff>
      <xdr:row>63</xdr:row>
      <xdr:rowOff>1905</xdr:rowOff>
    </xdr:from>
    <xdr:to>
      <xdr:col>15</xdr:col>
      <xdr:colOff>434340</xdr:colOff>
      <xdr:row>88</xdr:row>
      <xdr:rowOff>91440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24FDFE76-C772-439D-8FE0-2A5804D7E1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167640</xdr:colOff>
      <xdr:row>63</xdr:row>
      <xdr:rowOff>7620</xdr:rowOff>
    </xdr:from>
    <xdr:to>
      <xdr:col>23</xdr:col>
      <xdr:colOff>129540</xdr:colOff>
      <xdr:row>88</xdr:row>
      <xdr:rowOff>102870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799F3AA1-E53D-4933-B29A-0E2B5850A6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92</xdr:row>
      <xdr:rowOff>179070</xdr:rowOff>
    </xdr:from>
    <xdr:to>
      <xdr:col>6</xdr:col>
      <xdr:colOff>628650</xdr:colOff>
      <xdr:row>108</xdr:row>
      <xdr:rowOff>40005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BC85092F-7CCF-4ACF-A19F-2C65B7BE6D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114</xdr:row>
      <xdr:rowOff>0</xdr:rowOff>
    </xdr:from>
    <xdr:to>
      <xdr:col>6</xdr:col>
      <xdr:colOff>621030</xdr:colOff>
      <xdr:row>129</xdr:row>
      <xdr:rowOff>24765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AC119F20-45BD-4B16-986D-BA101DD40B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0</xdr:colOff>
      <xdr:row>114</xdr:row>
      <xdr:rowOff>0</xdr:rowOff>
    </xdr:from>
    <xdr:to>
      <xdr:col>13</xdr:col>
      <xdr:colOff>621030</xdr:colOff>
      <xdr:row>129</xdr:row>
      <xdr:rowOff>24765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92934977-DE7E-4C75-B690-728E81DB5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592977</xdr:colOff>
      <xdr:row>18</xdr:row>
      <xdr:rowOff>140970</xdr:rowOff>
    </xdr:from>
    <xdr:to>
      <xdr:col>3</xdr:col>
      <xdr:colOff>342661</xdr:colOff>
      <xdr:row>22</xdr:row>
      <xdr:rowOff>169508</xdr:rowOff>
    </xdr:to>
    <xdr:pic>
      <xdr:nvPicPr>
        <xdr:cNvPr id="13" name="Bilde 12">
          <a:extLst>
            <a:ext uri="{FF2B5EF4-FFF2-40B4-BE49-F238E27FC236}">
              <a16:creationId xmlns:a16="http://schemas.microsoft.com/office/drawing/2014/main" id="{ADE485E4-7A27-4541-99E3-7949A9C9F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383552" y="3960495"/>
          <a:ext cx="1330834" cy="752438"/>
        </a:xfrm>
        <a:prstGeom prst="rect">
          <a:avLst/>
        </a:prstGeom>
      </xdr:spPr>
    </xdr:pic>
    <xdr:clientData/>
  </xdr:twoCellAnchor>
  <xdr:twoCellAnchor editAs="oneCell">
    <xdr:from>
      <xdr:col>6</xdr:col>
      <xdr:colOff>39593</xdr:colOff>
      <xdr:row>17</xdr:row>
      <xdr:rowOff>148590</xdr:rowOff>
    </xdr:from>
    <xdr:to>
      <xdr:col>7</xdr:col>
      <xdr:colOff>54339</xdr:colOff>
      <xdr:row>23</xdr:row>
      <xdr:rowOff>155724</xdr:rowOff>
    </xdr:to>
    <xdr:pic>
      <xdr:nvPicPr>
        <xdr:cNvPr id="14" name="Grafikk 13">
          <a:extLst>
            <a:ext uri="{FF2B5EF4-FFF2-40B4-BE49-F238E27FC236}">
              <a16:creationId xmlns:a16="http://schemas.microsoft.com/office/drawing/2014/main" id="{D89FF236-5D38-8440-B098-D0D40AE99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4783043" y="3787140"/>
          <a:ext cx="799606" cy="1092984"/>
        </a:xfrm>
        <a:prstGeom prst="rect">
          <a:avLst/>
        </a:prstGeom>
      </xdr:spPr>
    </xdr:pic>
    <xdr:clientData/>
  </xdr:twoCellAnchor>
  <xdr:twoCellAnchor editAs="oneCell">
    <xdr:from>
      <xdr:col>13</xdr:col>
      <xdr:colOff>676275</xdr:colOff>
      <xdr:row>17</xdr:row>
      <xdr:rowOff>152400</xdr:rowOff>
    </xdr:from>
    <xdr:to>
      <xdr:col>15</xdr:col>
      <xdr:colOff>228600</xdr:colOff>
      <xdr:row>24</xdr:row>
      <xdr:rowOff>17703</xdr:rowOff>
    </xdr:to>
    <xdr:pic>
      <xdr:nvPicPr>
        <xdr:cNvPr id="15" name="Picture 8">
          <a:extLst>
            <a:ext uri="{FF2B5EF4-FFF2-40B4-BE49-F238E27FC236}">
              <a16:creationId xmlns:a16="http://schemas.microsoft.com/office/drawing/2014/main" id="{55FB5EC2-CCB8-3148-8D53-2B99C8CDA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0" y="3790950"/>
          <a:ext cx="1133475" cy="1132128"/>
        </a:xfrm>
        <a:prstGeom prst="rect">
          <a:avLst/>
        </a:prstGeom>
      </xdr:spPr>
    </xdr:pic>
    <xdr:clientData/>
  </xdr:twoCellAnchor>
  <xdr:twoCellAnchor editAs="oneCell">
    <xdr:from>
      <xdr:col>9</xdr:col>
      <xdr:colOff>762000</xdr:colOff>
      <xdr:row>18</xdr:row>
      <xdr:rowOff>0</xdr:rowOff>
    </xdr:from>
    <xdr:to>
      <xdr:col>11</xdr:col>
      <xdr:colOff>97155</xdr:colOff>
      <xdr:row>23</xdr:row>
      <xdr:rowOff>19050</xdr:rowOff>
    </xdr:to>
    <xdr:pic>
      <xdr:nvPicPr>
        <xdr:cNvPr id="16" name="Grafikk 3" descr="Åpen hånd med plante med heldekkende fyll">
          <a:extLst>
            <a:ext uri="{FF2B5EF4-FFF2-40B4-BE49-F238E27FC236}">
              <a16:creationId xmlns:a16="http://schemas.microsoft.com/office/drawing/2014/main" id="{6755BAE0-7F55-CC99-207D-A04FDF715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96DAC541-7B7A-43D3-8B79-37D633B846F1}">
              <asvg:svgBlip xmlns:asvg="http://schemas.microsoft.com/office/drawing/2016/SVG/main" r:embed="rId15"/>
            </a:ext>
          </a:extLst>
        </a:blip>
        <a:stretch>
          <a:fillRect/>
        </a:stretch>
      </xdr:blipFill>
      <xdr:spPr>
        <a:xfrm>
          <a:off x="7877175" y="3819525"/>
          <a:ext cx="916305" cy="916305"/>
        </a:xfrm>
        <a:prstGeom prst="rect">
          <a:avLst/>
        </a:prstGeom>
      </xdr:spPr>
    </xdr:pic>
    <xdr:clientData/>
  </xdr:twoCellAnchor>
  <xdr:twoCellAnchor editAs="oneCell">
    <xdr:from>
      <xdr:col>2</xdr:col>
      <xdr:colOff>239053</xdr:colOff>
      <xdr:row>0</xdr:row>
      <xdr:rowOff>182882</xdr:rowOff>
    </xdr:from>
    <xdr:to>
      <xdr:col>3</xdr:col>
      <xdr:colOff>859204</xdr:colOff>
      <xdr:row>7</xdr:row>
      <xdr:rowOff>65179</xdr:rowOff>
    </xdr:to>
    <xdr:pic>
      <xdr:nvPicPr>
        <xdr:cNvPr id="17" name="Bilde 16">
          <a:extLst>
            <a:ext uri="{FF2B5EF4-FFF2-40B4-BE49-F238E27FC236}">
              <a16:creationId xmlns:a16="http://schemas.microsoft.com/office/drawing/2014/main" id="{863261C9-E647-8937-DEEC-A0370B1D0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7515" y="182882"/>
          <a:ext cx="1499381" cy="12499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304800</xdr:colOff>
      <xdr:row>8</xdr:row>
      <xdr:rowOff>133350</xdr:rowOff>
    </xdr:to>
    <xdr:sp macro="" textlink="">
      <xdr:nvSpPr>
        <xdr:cNvPr id="4098" name="AutoShape 2" descr="Startsiden | Asker kommune">
          <a:extLst>
            <a:ext uri="{FF2B5EF4-FFF2-40B4-BE49-F238E27FC236}">
              <a16:creationId xmlns:a16="http://schemas.microsoft.com/office/drawing/2014/main" id="{6BC22855-DA64-2D00-E525-592D10BF97D6}"/>
            </a:ext>
          </a:extLst>
        </xdr:cNvPr>
        <xdr:cNvSpPr>
          <a:spLocks noChangeAspect="1" noChangeArrowheads="1"/>
        </xdr:cNvSpPr>
      </xdr:nvSpPr>
      <xdr:spPr bwMode="auto">
        <a:xfrm>
          <a:off x="7924800" y="1394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9528</xdr:colOff>
      <xdr:row>1</xdr:row>
      <xdr:rowOff>135256</xdr:rowOff>
    </xdr:from>
    <xdr:to>
      <xdr:col>2</xdr:col>
      <xdr:colOff>15241</xdr:colOff>
      <xdr:row>6</xdr:row>
      <xdr:rowOff>131753</xdr:rowOff>
    </xdr:to>
    <xdr:pic>
      <xdr:nvPicPr>
        <xdr:cNvPr id="18" name="Bilde 17" descr="Asker – Store norske leksikon">
          <a:extLst>
            <a:ext uri="{FF2B5EF4-FFF2-40B4-BE49-F238E27FC236}">
              <a16:creationId xmlns:a16="http://schemas.microsoft.com/office/drawing/2014/main" id="{B747BEA3-99EB-975C-4E9A-B8BC204A3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3" y="316231"/>
          <a:ext cx="800098" cy="9147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185614</xdr:colOff>
      <xdr:row>1</xdr:row>
      <xdr:rowOff>156306</xdr:rowOff>
    </xdr:from>
    <xdr:to>
      <xdr:col>6</xdr:col>
      <xdr:colOff>617176</xdr:colOff>
      <xdr:row>5</xdr:row>
      <xdr:rowOff>151422</xdr:rowOff>
    </xdr:to>
    <xdr:pic>
      <xdr:nvPicPr>
        <xdr:cNvPr id="8" name="Bilde 7" descr="Mobile Ladestasjoner | Nordic Booster | Norge">
          <a:extLst>
            <a:ext uri="{FF2B5EF4-FFF2-40B4-BE49-F238E27FC236}">
              <a16:creationId xmlns:a16="http://schemas.microsoft.com/office/drawing/2014/main" id="{ABD392B5-AF1A-3C23-C18B-C267536C9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2537" y="351691"/>
          <a:ext cx="2190024" cy="776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02372-5A4B-4A3C-A84A-BFF837B9702C}">
  <dimension ref="B6:P113"/>
  <sheetViews>
    <sheetView tabSelected="1" topLeftCell="A2" zoomScale="130" zoomScaleNormal="130" workbookViewId="0">
      <selection activeCell="F9" sqref="F9"/>
    </sheetView>
  </sheetViews>
  <sheetFormatPr baseColWidth="10" defaultColWidth="11.5" defaultRowHeight="15" x14ac:dyDescent="0.2"/>
  <cols>
    <col min="1" max="2" width="11.5" style="15"/>
    <col min="3" max="3" width="11.5" style="15" customWidth="1"/>
    <col min="4" max="9" width="11.5" style="15"/>
    <col min="10" max="10" width="11.5" style="15" customWidth="1"/>
    <col min="11" max="16384" width="11.5" style="15"/>
  </cols>
  <sheetData>
    <row r="6" spans="2:12" x14ac:dyDescent="0.2">
      <c r="D6"/>
      <c r="L6"/>
    </row>
    <row r="8" spans="2:12" x14ac:dyDescent="0.2">
      <c r="K8"/>
    </row>
    <row r="11" spans="2:12" ht="31" x14ac:dyDescent="0.35">
      <c r="B11" s="24" t="s">
        <v>52</v>
      </c>
    </row>
    <row r="15" spans="2:12" ht="19" x14ac:dyDescent="0.25">
      <c r="B15" s="18" t="s">
        <v>49</v>
      </c>
    </row>
    <row r="16" spans="2:12" ht="15.5" customHeight="1" x14ac:dyDescent="0.2">
      <c r="B16" s="19"/>
      <c r="C16" s="19"/>
      <c r="D16" s="19"/>
      <c r="E16" s="19"/>
      <c r="F16" s="19"/>
      <c r="G16" s="19"/>
      <c r="H16" s="19"/>
    </row>
    <row r="17" spans="2:16" ht="14.5" customHeight="1" x14ac:dyDescent="0.2">
      <c r="B17" s="34" t="s">
        <v>47</v>
      </c>
      <c r="C17" s="34"/>
      <c r="D17" s="34"/>
      <c r="E17" s="17"/>
      <c r="F17" s="35" t="s">
        <v>64</v>
      </c>
      <c r="G17" s="35"/>
      <c r="H17" s="35"/>
      <c r="I17" s="17"/>
      <c r="J17" s="30" t="s">
        <v>48</v>
      </c>
      <c r="K17" s="30"/>
      <c r="L17" s="30"/>
      <c r="M17" s="17"/>
      <c r="N17" s="31" t="s">
        <v>65</v>
      </c>
      <c r="O17" s="31"/>
      <c r="P17" s="31"/>
    </row>
    <row r="18" spans="2:16" ht="14.5" customHeight="1" x14ac:dyDescent="0.2">
      <c r="B18" s="20"/>
      <c r="C18" s="20"/>
      <c r="D18" s="20"/>
      <c r="E18" s="19"/>
      <c r="F18" s="21"/>
      <c r="G18" s="21"/>
      <c r="H18" s="21"/>
      <c r="J18" s="22"/>
      <c r="K18" s="22"/>
      <c r="L18" s="22"/>
      <c r="N18" s="23"/>
      <c r="O18" s="23"/>
      <c r="P18" s="23"/>
    </row>
    <row r="19" spans="2:16" ht="14.5" customHeight="1" x14ac:dyDescent="0.2">
      <c r="B19" s="20"/>
      <c r="C19" s="20"/>
      <c r="D19" s="20"/>
      <c r="E19" s="19"/>
      <c r="F19" s="21"/>
      <c r="G19" s="21"/>
      <c r="H19" s="21"/>
      <c r="J19" s="22"/>
      <c r="K19" s="22"/>
      <c r="L19" s="22"/>
      <c r="N19" s="23"/>
      <c r="O19" s="23"/>
      <c r="P19" s="23"/>
    </row>
    <row r="20" spans="2:16" ht="14.5" customHeight="1" x14ac:dyDescent="0.2">
      <c r="B20" s="20"/>
      <c r="C20" s="20"/>
      <c r="D20" s="20"/>
      <c r="E20" s="19"/>
      <c r="F20" s="21"/>
      <c r="G20" s="21"/>
      <c r="H20" s="21"/>
      <c r="J20" s="22"/>
      <c r="K20" s="22"/>
      <c r="L20" s="22"/>
      <c r="N20" s="23"/>
      <c r="O20" s="23"/>
      <c r="P20" s="23"/>
    </row>
    <row r="21" spans="2:16" ht="14.5" customHeight="1" x14ac:dyDescent="0.2">
      <c r="B21" s="20"/>
      <c r="C21" s="20"/>
      <c r="D21" s="20"/>
      <c r="E21" s="19"/>
      <c r="F21" s="21"/>
      <c r="G21" s="21"/>
      <c r="H21" s="21"/>
      <c r="J21" s="22"/>
      <c r="K21" s="22"/>
      <c r="L21" s="22"/>
      <c r="N21" s="23"/>
      <c r="O21" s="23"/>
      <c r="P21" s="23"/>
    </row>
    <row r="22" spans="2:16" ht="14.5" customHeight="1" x14ac:dyDescent="0.2">
      <c r="B22" s="20"/>
      <c r="C22" s="20"/>
      <c r="D22" s="20"/>
      <c r="E22" s="19"/>
      <c r="F22" s="21"/>
      <c r="G22" s="21"/>
      <c r="H22" s="21"/>
      <c r="J22" s="22"/>
      <c r="K22" s="22"/>
      <c r="L22" s="22"/>
      <c r="N22" s="23"/>
      <c r="O22" s="23"/>
      <c r="P22" s="23"/>
    </row>
    <row r="23" spans="2:16" ht="14.5" customHeight="1" x14ac:dyDescent="0.2">
      <c r="B23" s="20"/>
      <c r="C23" s="20"/>
      <c r="D23" s="20"/>
      <c r="E23" s="19"/>
      <c r="F23" s="21"/>
      <c r="G23" s="21"/>
      <c r="H23" s="21"/>
      <c r="J23" s="22"/>
      <c r="K23" s="22"/>
      <c r="L23" s="22"/>
      <c r="N23" s="23"/>
      <c r="O23" s="23"/>
      <c r="P23" s="23"/>
    </row>
    <row r="24" spans="2:16" ht="14.5" customHeight="1" x14ac:dyDescent="0.2">
      <c r="B24" s="20"/>
      <c r="C24" s="20"/>
      <c r="D24" s="20"/>
      <c r="E24" s="19"/>
      <c r="F24" s="21"/>
      <c r="G24" s="21"/>
      <c r="H24" s="21"/>
      <c r="J24" s="22"/>
      <c r="K24" s="22"/>
      <c r="L24" s="22"/>
      <c r="N24" s="23"/>
      <c r="O24" s="23"/>
      <c r="P24" s="23"/>
    </row>
    <row r="25" spans="2:16" ht="18" customHeight="1" x14ac:dyDescent="0.2">
      <c r="B25" s="36">
        <f>Tabeller!C73+Tabeller!F77+Tabeller!I81</f>
        <v>144761.77196959057</v>
      </c>
      <c r="C25" s="36"/>
      <c r="D25" s="36"/>
      <c r="E25" s="19"/>
      <c r="F25" s="37">
        <f>B25/16000</f>
        <v>9.0476107480994106</v>
      </c>
      <c r="G25" s="37"/>
      <c r="H25" s="37"/>
      <c r="J25" s="28">
        <f>Tabeller!C94+Tabeller!F98+Tabeller!I102</f>
        <v>129838.40989288388</v>
      </c>
      <c r="K25" s="28"/>
      <c r="L25" s="28"/>
      <c r="N25" s="29">
        <f>J25/1600</f>
        <v>81.149006183052421</v>
      </c>
      <c r="O25" s="29"/>
      <c r="P25" s="29"/>
    </row>
    <row r="26" spans="2:16" ht="14.5" customHeight="1" x14ac:dyDescent="0.2">
      <c r="B26" s="33" t="s">
        <v>50</v>
      </c>
      <c r="C26" s="33"/>
      <c r="D26" s="33"/>
      <c r="E26" s="19"/>
      <c r="F26" s="21"/>
      <c r="G26" s="21"/>
      <c r="H26" s="21"/>
      <c r="J26" s="32" t="s">
        <v>51</v>
      </c>
      <c r="K26" s="32"/>
      <c r="L26" s="32"/>
      <c r="N26" s="23"/>
      <c r="O26" s="23"/>
      <c r="P26" s="23"/>
    </row>
    <row r="28" spans="2:16" x14ac:dyDescent="0.2">
      <c r="B28" s="27" t="s">
        <v>59</v>
      </c>
    </row>
    <row r="30" spans="2:16" ht="18" customHeight="1" x14ac:dyDescent="0.25">
      <c r="B30" s="18" t="s">
        <v>40</v>
      </c>
    </row>
    <row r="31" spans="2:16" x14ac:dyDescent="0.2">
      <c r="B31" s="15" t="s">
        <v>41</v>
      </c>
    </row>
    <row r="32" spans="2:16" x14ac:dyDescent="0.2">
      <c r="B32" s="15" t="s">
        <v>42</v>
      </c>
    </row>
    <row r="61" spans="2:2" ht="19" x14ac:dyDescent="0.25">
      <c r="B61" s="18" t="s">
        <v>58</v>
      </c>
    </row>
    <row r="62" spans="2:2" x14ac:dyDescent="0.2">
      <c r="B62" s="15" t="s">
        <v>66</v>
      </c>
    </row>
    <row r="91" spans="2:2" ht="19" x14ac:dyDescent="0.25">
      <c r="B91" s="18" t="s">
        <v>53</v>
      </c>
    </row>
    <row r="92" spans="2:2" x14ac:dyDescent="0.2">
      <c r="B92" s="15" t="s">
        <v>43</v>
      </c>
    </row>
    <row r="112" spans="2:9" ht="19" x14ac:dyDescent="0.25">
      <c r="B112" s="18" t="s">
        <v>44</v>
      </c>
      <c r="I112" s="18" t="s">
        <v>46</v>
      </c>
    </row>
    <row r="113" spans="2:9" x14ac:dyDescent="0.2">
      <c r="B113" s="15" t="s">
        <v>45</v>
      </c>
      <c r="I113" s="15" t="s">
        <v>45</v>
      </c>
    </row>
  </sheetData>
  <mergeCells count="10">
    <mergeCell ref="B26:D26"/>
    <mergeCell ref="B17:D17"/>
    <mergeCell ref="F17:H17"/>
    <mergeCell ref="B25:D25"/>
    <mergeCell ref="F25:H25"/>
    <mergeCell ref="J25:L25"/>
    <mergeCell ref="N25:P25"/>
    <mergeCell ref="J17:L17"/>
    <mergeCell ref="N17:P17"/>
    <mergeCell ref="J26:L2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465C9-80CC-4034-8DCF-E25EEDE5622C}">
  <dimension ref="B2:S151"/>
  <sheetViews>
    <sheetView zoomScale="70" zoomScaleNormal="70" workbookViewId="0">
      <selection activeCell="M151" sqref="M151"/>
    </sheetView>
  </sheetViews>
  <sheetFormatPr baseColWidth="10" defaultColWidth="11.5" defaultRowHeight="15" x14ac:dyDescent="0.2"/>
  <cols>
    <col min="2" max="2" width="16.6640625" customWidth="1"/>
    <col min="3" max="3" width="15.5" bestFit="1" customWidth="1"/>
    <col min="6" max="6" width="12.6640625" bestFit="1" customWidth="1"/>
    <col min="9" max="9" width="12.6640625" bestFit="1" customWidth="1"/>
    <col min="12" max="12" width="13.83203125" customWidth="1"/>
    <col min="13" max="13" width="16.33203125" bestFit="1" customWidth="1"/>
    <col min="16" max="16" width="13" bestFit="1" customWidth="1"/>
    <col min="19" max="19" width="12.6640625" bestFit="1" customWidth="1"/>
  </cols>
  <sheetData>
    <row r="2" spans="2:9" x14ac:dyDescent="0.2">
      <c r="B2" s="4" t="s">
        <v>63</v>
      </c>
    </row>
    <row r="4" spans="2:9" x14ac:dyDescent="0.2">
      <c r="C4" t="s">
        <v>54</v>
      </c>
      <c r="F4" t="s">
        <v>55</v>
      </c>
      <c r="I4" t="s">
        <v>56</v>
      </c>
    </row>
    <row r="5" spans="2:9" x14ac:dyDescent="0.2">
      <c r="B5" s="1">
        <v>44562</v>
      </c>
      <c r="C5" s="2">
        <v>3551.71</v>
      </c>
      <c r="E5" s="1">
        <v>44774</v>
      </c>
      <c r="F5" s="2">
        <v>19037.010000000002</v>
      </c>
      <c r="H5" s="1">
        <v>44440</v>
      </c>
      <c r="I5" s="25" t="s">
        <v>57</v>
      </c>
    </row>
    <row r="6" spans="2:9" x14ac:dyDescent="0.2">
      <c r="B6" s="1">
        <v>44593</v>
      </c>
      <c r="C6" s="2">
        <v>18552.419999999998</v>
      </c>
      <c r="E6" s="1">
        <v>44805</v>
      </c>
      <c r="F6" s="2">
        <v>15688.150000000001</v>
      </c>
      <c r="H6" s="1">
        <v>44470</v>
      </c>
      <c r="I6" s="26" t="s">
        <v>57</v>
      </c>
    </row>
    <row r="7" spans="2:9" x14ac:dyDescent="0.2">
      <c r="B7" s="1">
        <v>44621</v>
      </c>
      <c r="C7" s="2">
        <v>5980.68</v>
      </c>
      <c r="E7" s="1">
        <v>44835</v>
      </c>
      <c r="F7" s="2">
        <v>10477.150000000001</v>
      </c>
      <c r="H7" s="1">
        <v>44501</v>
      </c>
      <c r="I7" s="26" t="s">
        <v>57</v>
      </c>
    </row>
    <row r="8" spans="2:9" x14ac:dyDescent="0.2">
      <c r="B8" s="1">
        <v>44652</v>
      </c>
      <c r="C8" s="2">
        <v>30755.910000000003</v>
      </c>
      <c r="E8" s="1">
        <v>44866</v>
      </c>
      <c r="F8" s="2">
        <v>14134.6</v>
      </c>
      <c r="H8" s="1">
        <v>44531</v>
      </c>
      <c r="I8" s="26" t="s">
        <v>57</v>
      </c>
    </row>
    <row r="9" spans="2:9" x14ac:dyDescent="0.2">
      <c r="B9" s="1">
        <v>44682</v>
      </c>
      <c r="C9" s="2">
        <v>2210.71</v>
      </c>
      <c r="E9" s="1">
        <v>44896</v>
      </c>
      <c r="F9" s="2">
        <v>23376.11</v>
      </c>
      <c r="H9" s="1">
        <v>44562</v>
      </c>
      <c r="I9" s="25" t="s">
        <v>57</v>
      </c>
    </row>
    <row r="10" spans="2:9" x14ac:dyDescent="0.2">
      <c r="B10" s="1">
        <v>44713</v>
      </c>
      <c r="C10" s="2">
        <v>717.24</v>
      </c>
      <c r="E10" s="1">
        <v>44927</v>
      </c>
      <c r="F10" s="2">
        <v>13527.550000000001</v>
      </c>
      <c r="H10" s="1">
        <v>44593</v>
      </c>
      <c r="I10" s="2">
        <v>21417.600000000002</v>
      </c>
    </row>
    <row r="11" spans="2:9" x14ac:dyDescent="0.2">
      <c r="B11" s="1">
        <v>44743</v>
      </c>
      <c r="C11" s="2">
        <v>251.28</v>
      </c>
      <c r="E11" s="1">
        <v>44958</v>
      </c>
      <c r="F11" s="2">
        <v>12538.85</v>
      </c>
      <c r="H11" s="1">
        <v>44621</v>
      </c>
      <c r="I11" s="2">
        <v>29496.489999999998</v>
      </c>
    </row>
    <row r="12" spans="2:9" x14ac:dyDescent="0.2">
      <c r="B12" s="4" t="s">
        <v>0</v>
      </c>
      <c r="C12" s="5">
        <f>SUM(C5:C11)</f>
        <v>62019.95</v>
      </c>
      <c r="E12" s="1">
        <v>44986</v>
      </c>
      <c r="F12" s="2">
        <v>16610.830000000002</v>
      </c>
      <c r="H12" s="1">
        <v>44652</v>
      </c>
      <c r="I12" s="2">
        <v>17247.97</v>
      </c>
    </row>
    <row r="13" spans="2:9" x14ac:dyDescent="0.2">
      <c r="E13" s="1">
        <v>45017</v>
      </c>
      <c r="F13" s="2">
        <v>11540.73</v>
      </c>
      <c r="H13" s="1">
        <v>44682</v>
      </c>
      <c r="I13" s="2">
        <v>27865.43</v>
      </c>
    </row>
    <row r="14" spans="2:9" x14ac:dyDescent="0.2">
      <c r="E14" s="1">
        <v>45047</v>
      </c>
      <c r="F14" s="2">
        <v>7205.58</v>
      </c>
      <c r="H14" s="1">
        <v>44713</v>
      </c>
      <c r="I14" s="2">
        <v>25653.94</v>
      </c>
    </row>
    <row r="15" spans="2:9" x14ac:dyDescent="0.2">
      <c r="E15" s="1">
        <v>45078</v>
      </c>
      <c r="F15" s="2">
        <v>9196.59</v>
      </c>
      <c r="H15" s="1">
        <v>44743</v>
      </c>
      <c r="I15" s="2">
        <v>17255.57</v>
      </c>
    </row>
    <row r="16" spans="2:9" x14ac:dyDescent="0.2">
      <c r="E16" s="4" t="s">
        <v>0</v>
      </c>
      <c r="F16" s="5">
        <f>SUM(F5:F15)</f>
        <v>153333.15</v>
      </c>
      <c r="H16" s="1">
        <v>44774</v>
      </c>
      <c r="I16" s="2">
        <v>33958.54</v>
      </c>
    </row>
    <row r="17" spans="2:9" x14ac:dyDescent="0.2">
      <c r="H17" s="1">
        <v>44805</v>
      </c>
      <c r="I17" s="2">
        <v>57583.78</v>
      </c>
    </row>
    <row r="18" spans="2:9" x14ac:dyDescent="0.2">
      <c r="H18" s="1">
        <v>44835</v>
      </c>
      <c r="I18" s="2">
        <v>30191.7</v>
      </c>
    </row>
    <row r="19" spans="2:9" x14ac:dyDescent="0.2">
      <c r="H19" s="1">
        <v>44866</v>
      </c>
      <c r="I19" s="2">
        <f>7631.5-3961.31</f>
        <v>3670.19</v>
      </c>
    </row>
    <row r="20" spans="2:9" x14ac:dyDescent="0.2">
      <c r="H20" s="4" t="s">
        <v>0</v>
      </c>
      <c r="I20" s="5">
        <f>SUM(I10:I19)</f>
        <v>264341.21000000002</v>
      </c>
    </row>
    <row r="23" spans="2:9" x14ac:dyDescent="0.2">
      <c r="B23" s="4" t="s">
        <v>1</v>
      </c>
    </row>
    <row r="25" spans="2:9" x14ac:dyDescent="0.2">
      <c r="C25" t="s">
        <v>54</v>
      </c>
      <c r="F25" t="s">
        <v>55</v>
      </c>
      <c r="I25" t="s">
        <v>56</v>
      </c>
    </row>
    <row r="26" spans="2:9" x14ac:dyDescent="0.2">
      <c r="B26" s="1">
        <v>44562</v>
      </c>
      <c r="C26" s="2">
        <v>162</v>
      </c>
      <c r="E26" s="1">
        <v>44774</v>
      </c>
      <c r="F26" s="2">
        <v>252</v>
      </c>
      <c r="H26" s="1">
        <v>44440</v>
      </c>
      <c r="I26" s="2">
        <v>254</v>
      </c>
    </row>
    <row r="27" spans="2:9" x14ac:dyDescent="0.2">
      <c r="B27" s="1">
        <v>44593</v>
      </c>
      <c r="C27" s="2">
        <v>246</v>
      </c>
      <c r="E27" s="1">
        <v>44805</v>
      </c>
      <c r="F27" s="2">
        <v>0</v>
      </c>
      <c r="H27" s="1">
        <v>44470</v>
      </c>
      <c r="I27" s="2">
        <v>256</v>
      </c>
    </row>
    <row r="28" spans="2:9" x14ac:dyDescent="0.2">
      <c r="B28" s="1">
        <v>44621</v>
      </c>
      <c r="C28" s="2">
        <v>210</v>
      </c>
      <c r="E28" s="1">
        <v>44835</v>
      </c>
      <c r="F28" s="2">
        <v>0</v>
      </c>
      <c r="H28" s="1">
        <v>44501</v>
      </c>
      <c r="I28" s="2">
        <v>252</v>
      </c>
    </row>
    <row r="29" spans="2:9" x14ac:dyDescent="0.2">
      <c r="B29" s="1">
        <v>44652</v>
      </c>
      <c r="C29" s="2">
        <v>150</v>
      </c>
      <c r="E29" s="1">
        <v>44866</v>
      </c>
      <c r="F29" s="2">
        <v>191</v>
      </c>
      <c r="H29" s="1">
        <v>44531</v>
      </c>
      <c r="I29" s="2">
        <v>253</v>
      </c>
    </row>
    <row r="30" spans="2:9" x14ac:dyDescent="0.2">
      <c r="B30" s="1">
        <v>44682</v>
      </c>
      <c r="C30" s="2">
        <v>307</v>
      </c>
      <c r="E30" s="1">
        <v>44896</v>
      </c>
      <c r="F30" s="2">
        <v>150</v>
      </c>
      <c r="H30" s="1">
        <v>44562</v>
      </c>
      <c r="I30" s="2">
        <v>261</v>
      </c>
    </row>
    <row r="31" spans="2:9" x14ac:dyDescent="0.2">
      <c r="B31" s="1">
        <v>44713</v>
      </c>
      <c r="C31" s="2">
        <v>195</v>
      </c>
      <c r="E31" s="1">
        <v>44927</v>
      </c>
      <c r="F31" s="2">
        <v>149</v>
      </c>
      <c r="H31" s="1">
        <v>44593</v>
      </c>
      <c r="I31" s="2">
        <v>187</v>
      </c>
    </row>
    <row r="32" spans="2:9" x14ac:dyDescent="0.2">
      <c r="B32" s="1">
        <v>44743</v>
      </c>
      <c r="C32" s="2">
        <v>148</v>
      </c>
      <c r="E32" s="1">
        <v>44958</v>
      </c>
      <c r="F32" s="2">
        <v>150</v>
      </c>
      <c r="H32" s="1">
        <v>44621</v>
      </c>
      <c r="I32" s="2">
        <v>144</v>
      </c>
    </row>
    <row r="33" spans="2:9" x14ac:dyDescent="0.2">
      <c r="B33" s="4"/>
      <c r="C33" s="5"/>
      <c r="E33" s="1">
        <v>44986</v>
      </c>
      <c r="F33" s="2">
        <v>151</v>
      </c>
      <c r="H33" s="1">
        <v>44652</v>
      </c>
      <c r="I33" s="2">
        <v>158</v>
      </c>
    </row>
    <row r="34" spans="2:9" x14ac:dyDescent="0.2">
      <c r="E34" s="1">
        <v>45017</v>
      </c>
      <c r="F34" s="2">
        <v>150</v>
      </c>
      <c r="H34" s="1">
        <v>44682</v>
      </c>
      <c r="I34" s="2">
        <v>220</v>
      </c>
    </row>
    <row r="35" spans="2:9" x14ac:dyDescent="0.2">
      <c r="E35" s="1">
        <v>45047</v>
      </c>
      <c r="F35" s="2">
        <v>150</v>
      </c>
      <c r="H35" s="1">
        <v>44713</v>
      </c>
      <c r="I35" s="2">
        <v>157</v>
      </c>
    </row>
    <row r="36" spans="2:9" x14ac:dyDescent="0.2">
      <c r="E36" s="1">
        <v>45078</v>
      </c>
      <c r="F36" s="2">
        <v>150</v>
      </c>
      <c r="H36" s="1">
        <v>44743</v>
      </c>
      <c r="I36" s="2">
        <v>156</v>
      </c>
    </row>
    <row r="37" spans="2:9" x14ac:dyDescent="0.2">
      <c r="E37" s="4"/>
      <c r="F37" s="5"/>
      <c r="H37" s="1">
        <v>44774</v>
      </c>
      <c r="I37" s="2">
        <v>158</v>
      </c>
    </row>
    <row r="38" spans="2:9" x14ac:dyDescent="0.2">
      <c r="H38" s="1">
        <v>44805</v>
      </c>
      <c r="I38" s="2">
        <v>270</v>
      </c>
    </row>
    <row r="39" spans="2:9" x14ac:dyDescent="0.2">
      <c r="H39" s="1">
        <v>44835</v>
      </c>
      <c r="I39" s="2">
        <v>160</v>
      </c>
    </row>
    <row r="40" spans="2:9" x14ac:dyDescent="0.2">
      <c r="H40" s="1">
        <v>44866</v>
      </c>
      <c r="I40" s="2">
        <v>157</v>
      </c>
    </row>
    <row r="43" spans="2:9" x14ac:dyDescent="0.2">
      <c r="B43" s="4" t="s">
        <v>2</v>
      </c>
    </row>
    <row r="45" spans="2:9" x14ac:dyDescent="0.2">
      <c r="C45" t="s">
        <v>54</v>
      </c>
      <c r="F45" t="s">
        <v>55</v>
      </c>
      <c r="I45" t="s">
        <v>56</v>
      </c>
    </row>
    <row r="46" spans="2:9" x14ac:dyDescent="0.2">
      <c r="B46" s="1">
        <v>44562</v>
      </c>
      <c r="C46" s="2">
        <v>55</v>
      </c>
      <c r="E46" s="1">
        <v>44774</v>
      </c>
      <c r="F46" s="2">
        <v>53</v>
      </c>
      <c r="H46" s="1">
        <v>44440</v>
      </c>
      <c r="I46" s="2">
        <v>36</v>
      </c>
    </row>
    <row r="47" spans="2:9" x14ac:dyDescent="0.2">
      <c r="B47" s="1">
        <v>44593</v>
      </c>
      <c r="C47" s="2">
        <v>57</v>
      </c>
      <c r="E47" s="1">
        <v>44805</v>
      </c>
      <c r="F47" s="2">
        <v>9</v>
      </c>
      <c r="H47" s="1">
        <v>44470</v>
      </c>
      <c r="I47" s="2">
        <v>36</v>
      </c>
    </row>
    <row r="48" spans="2:9" x14ac:dyDescent="0.2">
      <c r="B48" s="1">
        <v>44621</v>
      </c>
      <c r="C48" s="2">
        <v>57</v>
      </c>
      <c r="E48" s="1">
        <v>44835</v>
      </c>
      <c r="F48" s="2">
        <v>9</v>
      </c>
      <c r="H48" s="1">
        <v>44501</v>
      </c>
      <c r="I48" s="2">
        <v>38</v>
      </c>
    </row>
    <row r="49" spans="2:9" x14ac:dyDescent="0.2">
      <c r="B49" s="1">
        <v>44652</v>
      </c>
      <c r="C49" s="2">
        <v>34</v>
      </c>
      <c r="E49" s="1">
        <v>44866</v>
      </c>
      <c r="F49" s="2">
        <v>53</v>
      </c>
      <c r="H49" s="1">
        <v>44531</v>
      </c>
      <c r="I49" s="2">
        <v>38</v>
      </c>
    </row>
    <row r="50" spans="2:9" x14ac:dyDescent="0.2">
      <c r="B50" s="1">
        <v>44682</v>
      </c>
      <c r="C50" s="2">
        <v>29</v>
      </c>
      <c r="E50" s="1">
        <v>44896</v>
      </c>
      <c r="F50" s="2">
        <v>22</v>
      </c>
      <c r="H50" s="1">
        <v>44562</v>
      </c>
      <c r="I50" s="2">
        <v>38</v>
      </c>
    </row>
    <row r="51" spans="2:9" x14ac:dyDescent="0.2">
      <c r="B51" s="1">
        <v>44713</v>
      </c>
      <c r="C51" s="2">
        <v>8</v>
      </c>
      <c r="E51" s="1">
        <v>44927</v>
      </c>
      <c r="F51" s="2">
        <v>29</v>
      </c>
      <c r="H51" s="1">
        <v>44593</v>
      </c>
      <c r="I51" s="2">
        <v>39</v>
      </c>
    </row>
    <row r="52" spans="2:9" x14ac:dyDescent="0.2">
      <c r="B52" s="1">
        <v>44743</v>
      </c>
      <c r="C52" s="2">
        <v>8</v>
      </c>
      <c r="E52" s="1">
        <v>44958</v>
      </c>
      <c r="F52" s="2">
        <v>34</v>
      </c>
      <c r="H52" s="1">
        <v>44621</v>
      </c>
      <c r="I52" s="2">
        <v>39</v>
      </c>
    </row>
    <row r="53" spans="2:9" x14ac:dyDescent="0.2">
      <c r="B53" s="4"/>
      <c r="C53" s="5"/>
      <c r="E53" s="1">
        <v>44986</v>
      </c>
      <c r="F53" s="2">
        <v>34</v>
      </c>
      <c r="H53" s="1">
        <v>44652</v>
      </c>
      <c r="I53" s="2">
        <v>38</v>
      </c>
    </row>
    <row r="54" spans="2:9" x14ac:dyDescent="0.2">
      <c r="E54" s="1">
        <v>45017</v>
      </c>
      <c r="F54" s="2">
        <v>34</v>
      </c>
      <c r="H54" s="1">
        <v>44682</v>
      </c>
      <c r="I54" s="2">
        <v>38</v>
      </c>
    </row>
    <row r="55" spans="2:9" x14ac:dyDescent="0.2">
      <c r="E55" s="1">
        <v>45047</v>
      </c>
      <c r="F55" s="2">
        <v>40</v>
      </c>
      <c r="H55" s="1">
        <v>44713</v>
      </c>
      <c r="I55" s="2">
        <v>8</v>
      </c>
    </row>
    <row r="56" spans="2:9" x14ac:dyDescent="0.2">
      <c r="E56" s="1">
        <v>45078</v>
      </c>
      <c r="F56" s="2">
        <v>17</v>
      </c>
      <c r="H56" s="1">
        <v>44743</v>
      </c>
      <c r="I56" s="2">
        <v>8</v>
      </c>
    </row>
    <row r="57" spans="2:9" x14ac:dyDescent="0.2">
      <c r="E57" s="4"/>
      <c r="F57" s="5"/>
      <c r="H57" s="1">
        <v>44774</v>
      </c>
      <c r="I57" s="2">
        <v>38</v>
      </c>
    </row>
    <row r="58" spans="2:9" x14ac:dyDescent="0.2">
      <c r="H58" s="1">
        <v>44805</v>
      </c>
      <c r="I58" s="2">
        <v>38</v>
      </c>
    </row>
    <row r="59" spans="2:9" x14ac:dyDescent="0.2">
      <c r="H59" s="1">
        <v>44835</v>
      </c>
      <c r="I59" s="2">
        <v>38</v>
      </c>
    </row>
    <row r="60" spans="2:9" x14ac:dyDescent="0.2">
      <c r="H60" s="1">
        <v>44866</v>
      </c>
      <c r="I60" s="2">
        <v>38</v>
      </c>
    </row>
    <row r="61" spans="2:9" x14ac:dyDescent="0.2">
      <c r="I61" s="2"/>
    </row>
    <row r="63" spans="2:9" x14ac:dyDescent="0.2">
      <c r="B63" s="4" t="s">
        <v>3</v>
      </c>
    </row>
    <row r="65" spans="2:9" x14ac:dyDescent="0.2">
      <c r="C65" t="s">
        <v>54</v>
      </c>
      <c r="F65" t="s">
        <v>55</v>
      </c>
      <c r="I65" t="s">
        <v>56</v>
      </c>
    </row>
    <row r="66" spans="2:9" x14ac:dyDescent="0.2">
      <c r="B66" s="1">
        <v>44562</v>
      </c>
      <c r="C66">
        <v>1887</v>
      </c>
      <c r="E66" s="1">
        <v>44774</v>
      </c>
      <c r="F66" s="3">
        <v>2510.7653393505625</v>
      </c>
      <c r="H66" s="1">
        <v>44440</v>
      </c>
      <c r="I66" s="2">
        <v>4928</v>
      </c>
    </row>
    <row r="67" spans="2:9" x14ac:dyDescent="0.2">
      <c r="B67" s="1">
        <v>44593</v>
      </c>
      <c r="C67" s="2">
        <v>4134</v>
      </c>
      <c r="E67" s="1">
        <v>44805</v>
      </c>
      <c r="F67" s="3">
        <v>0</v>
      </c>
      <c r="H67" s="1">
        <v>44470</v>
      </c>
      <c r="I67" s="2">
        <v>7977</v>
      </c>
    </row>
    <row r="68" spans="2:9" x14ac:dyDescent="0.2">
      <c r="B68" s="1">
        <v>44621</v>
      </c>
      <c r="C68" s="2">
        <v>3554</v>
      </c>
      <c r="E68" s="1">
        <v>44835</v>
      </c>
      <c r="F68" s="3">
        <v>0</v>
      </c>
      <c r="H68" s="1">
        <v>44501</v>
      </c>
      <c r="I68" s="2">
        <v>9622</v>
      </c>
    </row>
    <row r="69" spans="2:9" x14ac:dyDescent="0.2">
      <c r="B69" s="1">
        <v>44652</v>
      </c>
      <c r="C69" s="2">
        <v>2091</v>
      </c>
      <c r="E69" s="1">
        <v>44866</v>
      </c>
      <c r="F69" s="3">
        <v>3972.0418457662563</v>
      </c>
      <c r="H69" s="1">
        <v>44531</v>
      </c>
      <c r="I69" s="2">
        <v>7912</v>
      </c>
    </row>
    <row r="70" spans="2:9" x14ac:dyDescent="0.2">
      <c r="B70" s="1">
        <v>44682</v>
      </c>
      <c r="C70" s="2">
        <v>3428</v>
      </c>
      <c r="E70" s="1">
        <v>44896</v>
      </c>
      <c r="F70" s="3">
        <v>2041.1167958485166</v>
      </c>
      <c r="H70" s="1">
        <v>44562</v>
      </c>
      <c r="I70" s="2">
        <v>9038</v>
      </c>
    </row>
    <row r="71" spans="2:9" x14ac:dyDescent="0.2">
      <c r="B71" s="1">
        <v>44713</v>
      </c>
      <c r="C71" s="2">
        <v>945</v>
      </c>
      <c r="E71" s="1">
        <v>44927</v>
      </c>
      <c r="F71" s="3">
        <v>3528.4811299030503</v>
      </c>
      <c r="H71" s="1">
        <v>44593</v>
      </c>
      <c r="I71" s="2">
        <v>7509</v>
      </c>
    </row>
    <row r="72" spans="2:9" x14ac:dyDescent="0.2">
      <c r="B72" s="1">
        <v>44743</v>
      </c>
      <c r="C72" s="2">
        <v>945</v>
      </c>
      <c r="E72" s="1">
        <v>44958</v>
      </c>
      <c r="F72" s="3">
        <v>4524.1763797646563</v>
      </c>
      <c r="H72" s="1">
        <v>44621</v>
      </c>
      <c r="I72" s="2">
        <v>7140</v>
      </c>
    </row>
    <row r="73" spans="2:9" x14ac:dyDescent="0.2">
      <c r="B73" s="4" t="s">
        <v>0</v>
      </c>
      <c r="C73" s="5">
        <f>SUM(C66:C72)</f>
        <v>16984</v>
      </c>
      <c r="E73" s="1">
        <v>44986</v>
      </c>
      <c r="F73" s="3">
        <v>4346.9586691713448</v>
      </c>
      <c r="H73" s="1">
        <v>44652</v>
      </c>
      <c r="I73" s="2">
        <v>3003</v>
      </c>
    </row>
    <row r="74" spans="2:9" x14ac:dyDescent="0.2">
      <c r="E74" s="1">
        <v>45017</v>
      </c>
      <c r="F74" s="3">
        <v>2871.7917913015858</v>
      </c>
      <c r="H74" s="1">
        <v>44682</v>
      </c>
      <c r="I74" s="2">
        <v>7503</v>
      </c>
    </row>
    <row r="75" spans="2:9" x14ac:dyDescent="0.2">
      <c r="E75" s="1">
        <v>45047</v>
      </c>
      <c r="F75" s="3">
        <v>1267.4599737818896</v>
      </c>
      <c r="H75" s="1">
        <v>44713</v>
      </c>
      <c r="I75" s="2">
        <v>8016</v>
      </c>
    </row>
    <row r="76" spans="2:9" x14ac:dyDescent="0.2">
      <c r="E76" s="1">
        <v>45078</v>
      </c>
      <c r="F76" s="3">
        <v>2557.9800447026964</v>
      </c>
      <c r="H76" s="1">
        <v>44743</v>
      </c>
      <c r="I76" s="12">
        <v>2491</v>
      </c>
    </row>
    <row r="77" spans="2:9" x14ac:dyDescent="0.2">
      <c r="E77" s="4" t="s">
        <v>0</v>
      </c>
      <c r="F77" s="13">
        <f>SUM(F66:F76)</f>
        <v>27620.771969590558</v>
      </c>
      <c r="H77" s="1">
        <v>44774</v>
      </c>
      <c r="I77" s="2">
        <v>3777</v>
      </c>
    </row>
    <row r="78" spans="2:9" x14ac:dyDescent="0.2">
      <c r="H78" s="1">
        <v>44805</v>
      </c>
      <c r="I78" s="2">
        <v>8771</v>
      </c>
    </row>
    <row r="79" spans="2:9" x14ac:dyDescent="0.2">
      <c r="H79" s="1">
        <v>44835</v>
      </c>
      <c r="I79" s="2">
        <v>11554</v>
      </c>
    </row>
    <row r="80" spans="2:9" x14ac:dyDescent="0.2">
      <c r="H80" s="1">
        <v>44866</v>
      </c>
      <c r="I80" s="2">
        <v>916</v>
      </c>
    </row>
    <row r="81" spans="2:19" x14ac:dyDescent="0.2">
      <c r="H81" s="4" t="s">
        <v>0</v>
      </c>
      <c r="I81" s="5">
        <f>SUM(I66:I80)</f>
        <v>100157</v>
      </c>
    </row>
    <row r="84" spans="2:19" x14ac:dyDescent="0.2">
      <c r="B84" s="4" t="s">
        <v>39</v>
      </c>
      <c r="L84" s="4" t="s">
        <v>38</v>
      </c>
    </row>
    <row r="86" spans="2:19" x14ac:dyDescent="0.2">
      <c r="C86" t="s">
        <v>54</v>
      </c>
      <c r="F86" t="s">
        <v>55</v>
      </c>
      <c r="I86" t="s">
        <v>56</v>
      </c>
      <c r="M86" t="s">
        <v>54</v>
      </c>
      <c r="P86" t="s">
        <v>55</v>
      </c>
      <c r="S86" t="s">
        <v>56</v>
      </c>
    </row>
    <row r="87" spans="2:19" x14ac:dyDescent="0.2">
      <c r="B87" s="1">
        <v>44562</v>
      </c>
      <c r="C87" s="3">
        <v>1692.4708514851488</v>
      </c>
      <c r="E87" s="1">
        <v>44774</v>
      </c>
      <c r="F87" s="3">
        <v>2251.9327778325624</v>
      </c>
      <c r="H87" s="1">
        <v>44440</v>
      </c>
      <c r="I87" s="2">
        <v>4419.9768712871291</v>
      </c>
      <c r="L87" s="1">
        <v>44562</v>
      </c>
      <c r="M87" s="3">
        <v>178.51144554455448</v>
      </c>
      <c r="O87" s="1">
        <v>44774</v>
      </c>
      <c r="P87" s="3">
        <v>237.52005837341429</v>
      </c>
      <c r="R87" s="1">
        <v>44440</v>
      </c>
      <c r="S87" s="2">
        <v>466.19205280528058</v>
      </c>
    </row>
    <row r="88" spans="2:19" x14ac:dyDescent="0.2">
      <c r="B88" s="1">
        <v>44593</v>
      </c>
      <c r="C88" s="3">
        <v>3707.8296237623767</v>
      </c>
      <c r="E88" s="1">
        <v>44805</v>
      </c>
      <c r="F88" s="3">
        <v>0</v>
      </c>
      <c r="H88" s="1">
        <v>44470</v>
      </c>
      <c r="I88" s="2">
        <v>7154.6581782178228</v>
      </c>
      <c r="L88" s="1">
        <v>44593</v>
      </c>
      <c r="M88" s="3">
        <v>391.0791287128713</v>
      </c>
      <c r="O88" s="1">
        <v>44805</v>
      </c>
      <c r="P88" s="3">
        <v>0</v>
      </c>
      <c r="R88" s="1">
        <v>44470</v>
      </c>
      <c r="S88" s="2">
        <v>754.62946534653474</v>
      </c>
    </row>
    <row r="89" spans="2:19" x14ac:dyDescent="0.2">
      <c r="B89" s="1">
        <v>44621</v>
      </c>
      <c r="C89" s="3">
        <v>3187.6213069306937</v>
      </c>
      <c r="E89" s="1">
        <v>44835</v>
      </c>
      <c r="F89" s="3">
        <v>0</v>
      </c>
      <c r="H89" s="1">
        <v>44501</v>
      </c>
      <c r="I89" s="2">
        <v>8630.0765940594065</v>
      </c>
      <c r="L89" s="1">
        <v>44621</v>
      </c>
      <c r="M89" s="3">
        <v>336.21074587458747</v>
      </c>
      <c r="O89" s="1">
        <v>44835</v>
      </c>
      <c r="P89" s="3">
        <v>0</v>
      </c>
      <c r="R89" s="1">
        <v>44501</v>
      </c>
      <c r="S89" s="2">
        <v>910.24755115511562</v>
      </c>
    </row>
    <row r="90" spans="2:19" x14ac:dyDescent="0.2">
      <c r="B90" s="1">
        <v>44652</v>
      </c>
      <c r="C90" s="3">
        <v>1875.4406732673269</v>
      </c>
      <c r="E90" s="1">
        <v>44866</v>
      </c>
      <c r="F90" s="3">
        <v>3562.5675913294422</v>
      </c>
      <c r="H90" s="1">
        <v>44531</v>
      </c>
      <c r="I90" s="2">
        <v>7096.3589702970303</v>
      </c>
      <c r="L90" s="1">
        <v>44652</v>
      </c>
      <c r="M90" s="3">
        <v>197.80998019801982</v>
      </c>
      <c r="O90" s="1">
        <v>44866</v>
      </c>
      <c r="P90" s="3">
        <v>375.75778041928703</v>
      </c>
      <c r="R90" s="1">
        <v>44531</v>
      </c>
      <c r="S90" s="2">
        <v>748.48042244224428</v>
      </c>
    </row>
    <row r="91" spans="2:19" x14ac:dyDescent="0.2">
      <c r="B91" s="1">
        <v>44682</v>
      </c>
      <c r="C91" s="3">
        <v>3074.6105346534659</v>
      </c>
      <c r="E91" s="1">
        <v>44896</v>
      </c>
      <c r="F91" s="3">
        <v>1830.6998841814402</v>
      </c>
      <c r="H91" s="1">
        <v>44562</v>
      </c>
      <c r="I91" s="2">
        <v>8106.2806336633676</v>
      </c>
      <c r="L91" s="1">
        <v>44682</v>
      </c>
      <c r="M91" s="3">
        <v>324.29106270627062</v>
      </c>
      <c r="O91" s="1">
        <v>44896</v>
      </c>
      <c r="P91" s="3">
        <v>193.09099615908212</v>
      </c>
      <c r="R91" s="1">
        <v>44562</v>
      </c>
      <c r="S91" s="2">
        <v>855.00076567656765</v>
      </c>
    </row>
    <row r="92" spans="2:19" x14ac:dyDescent="0.2">
      <c r="B92" s="1">
        <v>44713</v>
      </c>
      <c r="C92" s="3">
        <v>847.58079207920809</v>
      </c>
      <c r="E92" s="1">
        <v>44927</v>
      </c>
      <c r="F92" s="3">
        <v>3164.7331544124513</v>
      </c>
      <c r="H92" s="1">
        <v>44593</v>
      </c>
      <c r="I92" s="2">
        <v>6734.9038811881201</v>
      </c>
      <c r="L92" s="1">
        <v>44713</v>
      </c>
      <c r="M92" s="3">
        <v>89.397623762376242</v>
      </c>
      <c r="O92" s="1">
        <v>44927</v>
      </c>
      <c r="P92" s="3">
        <v>333.79664391927736</v>
      </c>
      <c r="R92" s="1">
        <v>44593</v>
      </c>
      <c r="S92" s="2">
        <v>710.35635643564365</v>
      </c>
    </row>
    <row r="93" spans="2:19" x14ac:dyDescent="0.2">
      <c r="B93" s="1">
        <v>44743</v>
      </c>
      <c r="C93" s="3">
        <v>847.58079207920809</v>
      </c>
      <c r="E93" s="1">
        <v>44958</v>
      </c>
      <c r="F93" s="3">
        <v>4057.7830682190174</v>
      </c>
      <c r="H93" s="1">
        <v>44621</v>
      </c>
      <c r="I93" s="2">
        <v>6403.9437623762387</v>
      </c>
      <c r="L93" s="1">
        <v>44743</v>
      </c>
      <c r="M93" s="3">
        <v>89.397623762376242</v>
      </c>
      <c r="O93" s="1">
        <v>44958</v>
      </c>
      <c r="P93" s="3">
        <v>427.99007178077267</v>
      </c>
      <c r="R93" s="1">
        <v>44621</v>
      </c>
      <c r="S93" s="2">
        <v>675.44871287128717</v>
      </c>
    </row>
    <row r="94" spans="2:19" x14ac:dyDescent="0.2">
      <c r="B94" s="4" t="s">
        <v>0</v>
      </c>
      <c r="C94" s="5">
        <v>15233.134574257429</v>
      </c>
      <c r="E94" s="1">
        <v>44986</v>
      </c>
      <c r="F94" s="3">
        <v>3898.8345734939985</v>
      </c>
      <c r="H94" s="1">
        <v>44652</v>
      </c>
      <c r="I94" s="2">
        <v>2693.4234059405944</v>
      </c>
      <c r="L94" s="4" t="s">
        <v>0</v>
      </c>
      <c r="M94" s="5">
        <v>1606.6976105610561</v>
      </c>
      <c r="O94" s="1">
        <v>44986</v>
      </c>
      <c r="P94" s="3">
        <v>411.22515938325887</v>
      </c>
      <c r="R94" s="1">
        <v>44652</v>
      </c>
      <c r="S94" s="2">
        <v>284.08578217821781</v>
      </c>
    </row>
    <row r="95" spans="2:19" x14ac:dyDescent="0.2">
      <c r="E95" s="1">
        <v>45017</v>
      </c>
      <c r="F95" s="3">
        <v>2575.7413345586938</v>
      </c>
      <c r="H95" s="1">
        <v>44682</v>
      </c>
      <c r="I95" s="2">
        <v>6729.5224158415849</v>
      </c>
      <c r="O95" s="1">
        <v>45017</v>
      </c>
      <c r="P95" s="3">
        <v>271.67339902926949</v>
      </c>
      <c r="R95" s="1">
        <v>44682</v>
      </c>
      <c r="S95" s="2">
        <v>709.78875247524752</v>
      </c>
    </row>
    <row r="96" spans="2:19" x14ac:dyDescent="0.2">
      <c r="E96" s="1">
        <v>45047</v>
      </c>
      <c r="F96" s="3">
        <v>1136.7986545044935</v>
      </c>
      <c r="H96" s="1">
        <v>44713</v>
      </c>
      <c r="I96" s="2">
        <v>7189.6377029702981</v>
      </c>
      <c r="O96" s="1">
        <v>45047</v>
      </c>
      <c r="P96" s="3">
        <v>119.90255012701019</v>
      </c>
      <c r="R96" s="1">
        <v>44713</v>
      </c>
      <c r="S96" s="2">
        <v>758.318891089109</v>
      </c>
    </row>
    <row r="97" spans="2:19" x14ac:dyDescent="0.2">
      <c r="E97" s="1">
        <v>45078</v>
      </c>
      <c r="F97" s="3">
        <v>2294.2801612824546</v>
      </c>
      <c r="H97" s="1">
        <v>44743</v>
      </c>
      <c r="I97" s="2">
        <v>2234.2050297029705</v>
      </c>
      <c r="O97" s="1">
        <v>45078</v>
      </c>
      <c r="P97" s="3">
        <v>241.98660066454818</v>
      </c>
      <c r="R97" s="1">
        <v>44743</v>
      </c>
      <c r="S97" s="2">
        <v>235.65024422442247</v>
      </c>
    </row>
    <row r="98" spans="2:19" x14ac:dyDescent="0.2">
      <c r="E98" s="4" t="s">
        <v>0</v>
      </c>
      <c r="F98" s="13">
        <v>24773.371199814555</v>
      </c>
      <c r="H98" s="1">
        <v>44774</v>
      </c>
      <c r="I98" s="2">
        <v>3387.6324356435648</v>
      </c>
      <c r="O98" s="4" t="s">
        <v>0</v>
      </c>
      <c r="P98" s="13">
        <v>2612.9432598559206</v>
      </c>
      <c r="R98" s="1">
        <v>44774</v>
      </c>
      <c r="S98" s="2">
        <v>357.30669306930696</v>
      </c>
    </row>
    <row r="99" spans="2:19" x14ac:dyDescent="0.2">
      <c r="H99" s="1">
        <v>44805</v>
      </c>
      <c r="I99" s="2">
        <v>7866.8054257425756</v>
      </c>
      <c r="R99" s="1">
        <v>44805</v>
      </c>
      <c r="S99" s="2">
        <v>829.74238943894397</v>
      </c>
    </row>
    <row r="100" spans="2:19" x14ac:dyDescent="0.2">
      <c r="H100" s="1">
        <v>44835</v>
      </c>
      <c r="I100" s="2">
        <v>10362.908435643565</v>
      </c>
      <c r="R100" s="1">
        <v>44835</v>
      </c>
      <c r="S100" s="2">
        <v>1093.0160264026404</v>
      </c>
    </row>
    <row r="101" spans="2:19" x14ac:dyDescent="0.2">
      <c r="H101" s="1">
        <v>44866</v>
      </c>
      <c r="I101" s="2">
        <v>821.57037623762392</v>
      </c>
      <c r="R101" s="1">
        <v>44866</v>
      </c>
      <c r="S101" s="2">
        <v>86.654204620462053</v>
      </c>
    </row>
    <row r="102" spans="2:19" x14ac:dyDescent="0.2">
      <c r="H102" s="4" t="s">
        <v>0</v>
      </c>
      <c r="I102" s="5">
        <v>89831.904118811886</v>
      </c>
      <c r="R102" s="4" t="s">
        <v>0</v>
      </c>
      <c r="S102" s="5">
        <v>9474.9183102310235</v>
      </c>
    </row>
    <row r="103" spans="2:19" x14ac:dyDescent="0.2">
      <c r="B103" s="4" t="s">
        <v>4</v>
      </c>
    </row>
    <row r="105" spans="2:19" x14ac:dyDescent="0.2">
      <c r="C105" t="s">
        <v>60</v>
      </c>
    </row>
    <row r="106" spans="2:19" x14ac:dyDescent="0.2">
      <c r="B106" t="s">
        <v>54</v>
      </c>
      <c r="C106" s="12">
        <v>4764.4884488448852</v>
      </c>
    </row>
    <row r="107" spans="2:19" x14ac:dyDescent="0.2">
      <c r="B107" t="s">
        <v>55</v>
      </c>
      <c r="C107" s="12">
        <v>7748.4013776079119</v>
      </c>
    </row>
    <row r="108" spans="2:19" x14ac:dyDescent="0.2">
      <c r="B108" t="s">
        <v>56</v>
      </c>
      <c r="C108" s="12">
        <v>28096.848184818482</v>
      </c>
    </row>
    <row r="110" spans="2:19" x14ac:dyDescent="0.2">
      <c r="C110" t="s">
        <v>54</v>
      </c>
      <c r="F110" t="s">
        <v>55</v>
      </c>
      <c r="I110" t="s">
        <v>56</v>
      </c>
    </row>
    <row r="111" spans="2:19" x14ac:dyDescent="0.2">
      <c r="B111" s="1">
        <v>44562</v>
      </c>
      <c r="C111" s="2">
        <v>529.3564356435644</v>
      </c>
      <c r="E111" s="1">
        <v>44774</v>
      </c>
      <c r="F111" s="2">
        <v>704.3401116990027</v>
      </c>
      <c r="H111" s="1">
        <v>44440</v>
      </c>
      <c r="I111" s="2">
        <v>1382.4422442244224</v>
      </c>
    </row>
    <row r="112" spans="2:19" x14ac:dyDescent="0.2">
      <c r="B112" s="1">
        <v>44593</v>
      </c>
      <c r="C112" s="2">
        <v>1159.7029702970297</v>
      </c>
      <c r="E112" s="1">
        <v>44805</v>
      </c>
      <c r="F112" s="2">
        <v>0</v>
      </c>
      <c r="H112" s="1">
        <v>44470</v>
      </c>
      <c r="I112" s="2">
        <v>2237.772277227723</v>
      </c>
    </row>
    <row r="113" spans="2:12" x14ac:dyDescent="0.2">
      <c r="B113" s="1">
        <v>44621</v>
      </c>
      <c r="C113" s="2">
        <v>996.99669966996703</v>
      </c>
      <c r="E113" s="1">
        <v>44835</v>
      </c>
      <c r="F113" s="2">
        <v>0</v>
      </c>
      <c r="H113" s="1">
        <v>44501</v>
      </c>
      <c r="I113" s="2">
        <v>2699.2409240924094</v>
      </c>
    </row>
    <row r="114" spans="2:12" x14ac:dyDescent="0.2">
      <c r="B114" s="1">
        <v>44652</v>
      </c>
      <c r="C114" s="2">
        <v>586.58415841584156</v>
      </c>
      <c r="E114" s="1">
        <v>44866</v>
      </c>
      <c r="F114" s="2">
        <v>1114.2691646539004</v>
      </c>
      <c r="H114" s="1">
        <v>44531</v>
      </c>
      <c r="I114" s="2">
        <v>2219.5379537953795</v>
      </c>
    </row>
    <row r="115" spans="2:12" x14ac:dyDescent="0.2">
      <c r="B115" s="1">
        <v>44682</v>
      </c>
      <c r="C115" s="2">
        <v>961.65016501650166</v>
      </c>
      <c r="E115" s="1">
        <v>44896</v>
      </c>
      <c r="F115" s="2">
        <v>572.59052028753774</v>
      </c>
      <c r="H115" s="1">
        <v>44562</v>
      </c>
      <c r="I115" s="2">
        <v>2535.4125412541257</v>
      </c>
    </row>
    <row r="116" spans="2:12" x14ac:dyDescent="0.2">
      <c r="B116" s="1">
        <v>44713</v>
      </c>
      <c r="C116" s="2">
        <v>265.0990099009901</v>
      </c>
      <c r="E116" s="1">
        <v>44927</v>
      </c>
      <c r="F116" s="2">
        <v>989.8379407318788</v>
      </c>
      <c r="H116" s="1">
        <v>44593</v>
      </c>
      <c r="I116" s="2">
        <v>2106.4851485148515</v>
      </c>
    </row>
    <row r="117" spans="2:12" x14ac:dyDescent="0.2">
      <c r="B117" s="1">
        <v>44743</v>
      </c>
      <c r="C117" s="2">
        <v>265.0990099009901</v>
      </c>
      <c r="E117" s="1">
        <v>44958</v>
      </c>
      <c r="F117" s="2">
        <v>1269.1583903630224</v>
      </c>
      <c r="H117" s="1">
        <v>44621</v>
      </c>
      <c r="I117" s="2">
        <v>2002.970297029703</v>
      </c>
    </row>
    <row r="118" spans="2:12" x14ac:dyDescent="0.2">
      <c r="B118" s="4" t="s">
        <v>0</v>
      </c>
      <c r="C118" s="5">
        <v>4764.4884488448852</v>
      </c>
      <c r="E118" s="1">
        <v>44986</v>
      </c>
      <c r="F118" s="2">
        <v>1219.443851087671</v>
      </c>
      <c r="H118" s="1">
        <v>44652</v>
      </c>
      <c r="I118" s="2">
        <v>842.42574257425747</v>
      </c>
    </row>
    <row r="119" spans="2:12" x14ac:dyDescent="0.2">
      <c r="E119" s="1">
        <v>45017</v>
      </c>
      <c r="F119" s="2">
        <v>805.61815927602242</v>
      </c>
      <c r="H119" s="1">
        <v>44682</v>
      </c>
      <c r="I119" s="2">
        <v>2104.8019801980199</v>
      </c>
    </row>
    <row r="120" spans="2:12" x14ac:dyDescent="0.2">
      <c r="E120" s="1">
        <v>45047</v>
      </c>
      <c r="F120" s="2">
        <v>355.55807845366542</v>
      </c>
      <c r="H120" s="1">
        <v>44713</v>
      </c>
      <c r="I120" s="2">
        <v>2248.7128712871286</v>
      </c>
    </row>
    <row r="121" spans="2:12" x14ac:dyDescent="0.2">
      <c r="E121" s="1">
        <v>45078</v>
      </c>
      <c r="F121" s="2">
        <v>717.58516105521187</v>
      </c>
      <c r="H121" s="1">
        <v>44743</v>
      </c>
      <c r="I121" s="2">
        <v>698.79537953795386</v>
      </c>
    </row>
    <row r="122" spans="2:12" x14ac:dyDescent="0.2">
      <c r="E122" s="4" t="s">
        <v>0</v>
      </c>
      <c r="F122" s="5">
        <v>7748.4013776079119</v>
      </c>
      <c r="H122" s="1">
        <v>44774</v>
      </c>
      <c r="I122" s="2">
        <v>1059.5544554455446</v>
      </c>
    </row>
    <row r="123" spans="2:12" x14ac:dyDescent="0.2">
      <c r="H123" s="1">
        <v>44805</v>
      </c>
      <c r="I123" s="2">
        <v>2460.5115511551157</v>
      </c>
    </row>
    <row r="124" spans="2:12" x14ac:dyDescent="0.2">
      <c r="H124" s="1">
        <v>44835</v>
      </c>
      <c r="I124" s="2">
        <v>3241.2211221122111</v>
      </c>
    </row>
    <row r="125" spans="2:12" x14ac:dyDescent="0.2">
      <c r="H125" s="1">
        <v>44866</v>
      </c>
      <c r="I125" s="2">
        <v>256.96369636963698</v>
      </c>
    </row>
    <row r="126" spans="2:12" x14ac:dyDescent="0.2">
      <c r="H126" s="4" t="s">
        <v>0</v>
      </c>
      <c r="I126" s="5">
        <v>28096.848184818482</v>
      </c>
    </row>
    <row r="128" spans="2:12" x14ac:dyDescent="0.2">
      <c r="B128" s="4" t="s">
        <v>62</v>
      </c>
      <c r="L128" s="4" t="s">
        <v>61</v>
      </c>
    </row>
    <row r="130" spans="2:19" x14ac:dyDescent="0.2">
      <c r="C130" t="s">
        <v>60</v>
      </c>
      <c r="M130" t="s">
        <v>60</v>
      </c>
    </row>
    <row r="131" spans="2:19" x14ac:dyDescent="0.2">
      <c r="B131" t="s">
        <v>54</v>
      </c>
      <c r="C131" s="12">
        <f>C143</f>
        <v>85113.790594059421</v>
      </c>
      <c r="L131" t="s">
        <v>54</v>
      </c>
      <c r="M131" s="12">
        <f>M143</f>
        <v>155339.69042414139</v>
      </c>
    </row>
    <row r="132" spans="2:19" x14ac:dyDescent="0.2">
      <c r="B132" t="s">
        <v>55</v>
      </c>
      <c r="C132" s="12">
        <f>F147</f>
        <v>139428.63948873495</v>
      </c>
      <c r="L132" t="s">
        <v>55</v>
      </c>
      <c r="M132" s="12">
        <f>P147</f>
        <v>254468.77108010041</v>
      </c>
    </row>
    <row r="133" spans="2:19" x14ac:dyDescent="0.2">
      <c r="B133" t="s">
        <v>56</v>
      </c>
      <c r="C133" s="12">
        <f>I151</f>
        <v>482137.91171617166</v>
      </c>
      <c r="L133" t="s">
        <v>56</v>
      </c>
      <c r="M133" s="12">
        <f>S151</f>
        <v>879941.4692377653</v>
      </c>
    </row>
    <row r="135" spans="2:19" x14ac:dyDescent="0.2">
      <c r="C135" t="s">
        <v>54</v>
      </c>
      <c r="F135" t="s">
        <v>55</v>
      </c>
      <c r="I135" t="s">
        <v>56</v>
      </c>
      <c r="M135" t="s">
        <v>54</v>
      </c>
      <c r="P135" t="s">
        <v>55</v>
      </c>
      <c r="S135" t="s">
        <v>56</v>
      </c>
    </row>
    <row r="136" spans="2:19" x14ac:dyDescent="0.2">
      <c r="B136" s="1">
        <v>44562</v>
      </c>
      <c r="C136" s="2">
        <f>C111*Dieselpriser!D16</f>
        <v>7707.4297029702966</v>
      </c>
      <c r="E136" s="1">
        <v>44774</v>
      </c>
      <c r="F136" s="2">
        <f>F111*Dieselpriser!D23</f>
        <v>12931.684450793689</v>
      </c>
      <c r="H136" s="1">
        <v>44440</v>
      </c>
      <c r="I136" s="2">
        <f>I111*Dieselpriser!D12</f>
        <v>17294.352475247524</v>
      </c>
      <c r="L136" s="1">
        <v>44562</v>
      </c>
      <c r="M136" s="2">
        <f>C111*Dieselpriser!E16</f>
        <v>14066.69513446394</v>
      </c>
      <c r="O136" s="1">
        <v>44774</v>
      </c>
      <c r="P136" s="2">
        <f>F111*Dieselpriser!E23</f>
        <v>23601.391093362738</v>
      </c>
      <c r="R136" s="1">
        <v>44440</v>
      </c>
      <c r="S136" s="2">
        <f>I111*Dieselpriser!E12</f>
        <v>31563.620194098614</v>
      </c>
    </row>
    <row r="137" spans="2:19" x14ac:dyDescent="0.2">
      <c r="B137" s="1">
        <v>44593</v>
      </c>
      <c r="C137" s="2">
        <f>C112*Dieselpriser!D17</f>
        <v>17685.470297029704</v>
      </c>
      <c r="E137" s="1">
        <v>44805</v>
      </c>
      <c r="F137" s="2">
        <f>F112*Dieselpriser!D24</f>
        <v>0</v>
      </c>
      <c r="H137" s="1">
        <v>44470</v>
      </c>
      <c r="I137" s="2">
        <f>I112*Dieselpriser!D13</f>
        <v>29762.371287128717</v>
      </c>
      <c r="L137" s="1">
        <v>44593</v>
      </c>
      <c r="M137" s="2">
        <f>C112*Dieselpriser!E17</f>
        <v>32277.442489298428</v>
      </c>
      <c r="O137" s="1">
        <v>44805</v>
      </c>
      <c r="P137" s="2">
        <f>F112*Dieselpriser!E24</f>
        <v>0</v>
      </c>
      <c r="R137" s="1">
        <v>44470</v>
      </c>
      <c r="S137" s="2">
        <f>I112*Dieselpriser!E13</f>
        <v>54318.783240205215</v>
      </c>
    </row>
    <row r="138" spans="2:19" x14ac:dyDescent="0.2">
      <c r="B138" s="1">
        <v>44621</v>
      </c>
      <c r="C138" s="2">
        <f>C113*Dieselpriser!D18</f>
        <v>19022.697029702969</v>
      </c>
      <c r="E138" s="1">
        <v>44835</v>
      </c>
      <c r="F138" s="2">
        <f>F113*Dieselpriser!D25</f>
        <v>0</v>
      </c>
      <c r="H138" s="1">
        <v>44501</v>
      </c>
      <c r="I138" s="2">
        <f>I113*Dieselpriser!D14</f>
        <v>37195.539933993401</v>
      </c>
      <c r="L138" s="1">
        <v>44621</v>
      </c>
      <c r="M138" s="2">
        <f>C113*Dieselpriser!E18</f>
        <v>34717.991608665812</v>
      </c>
      <c r="O138" s="1">
        <v>44835</v>
      </c>
      <c r="P138" s="2">
        <f>F113*Dieselpriser!E25</f>
        <v>0</v>
      </c>
      <c r="R138" s="1">
        <v>44501</v>
      </c>
      <c r="S138" s="2">
        <f>I113*Dieselpriser!E14</f>
        <v>67884.92931847641</v>
      </c>
    </row>
    <row r="139" spans="2:19" x14ac:dyDescent="0.2">
      <c r="B139" s="1">
        <v>44652</v>
      </c>
      <c r="C139" s="2">
        <f>C114*Dieselpriser!D19</f>
        <v>10564.380693069304</v>
      </c>
      <c r="E139" s="1">
        <v>44866</v>
      </c>
      <c r="F139" s="2">
        <f>F114*Dieselpriser!D26</f>
        <v>21672.535252518363</v>
      </c>
      <c r="H139" s="1">
        <v>44531</v>
      </c>
      <c r="I139" s="2">
        <f>I114*Dieselpriser!D15</f>
        <v>30585.233003300331</v>
      </c>
      <c r="L139" s="1">
        <v>44652</v>
      </c>
      <c r="M139" s="2">
        <f>C114*Dieselpriser!E19</f>
        <v>19280.866413423515</v>
      </c>
      <c r="O139" s="1">
        <v>44866</v>
      </c>
      <c r="P139" s="2">
        <f>F114*Dieselpriser!E26</f>
        <v>39554.164998820641</v>
      </c>
      <c r="R139" s="1">
        <v>44531</v>
      </c>
      <c r="S139" s="2">
        <f>I114*Dieselpriser!E15</f>
        <v>55820.573765099281</v>
      </c>
    </row>
    <row r="140" spans="2:19" x14ac:dyDescent="0.2">
      <c r="B140" s="1">
        <v>44682</v>
      </c>
      <c r="C140" s="2">
        <f>C115*Dieselpriser!D20</f>
        <v>18665.629702970298</v>
      </c>
      <c r="E140" s="1">
        <v>44896</v>
      </c>
      <c r="F140" s="2">
        <f>F115*Dieselpriser!D27</f>
        <v>9808.4756125255208</v>
      </c>
      <c r="H140" s="1">
        <v>44562</v>
      </c>
      <c r="I140" s="2">
        <f>I115*Dieselpriser!D16</f>
        <v>36915.606600660067</v>
      </c>
      <c r="L140" s="1">
        <v>44682</v>
      </c>
      <c r="M140" s="2">
        <f>C115*Dieselpriser!E20</f>
        <v>34066.314276378129</v>
      </c>
      <c r="O140" s="1">
        <v>44896</v>
      </c>
      <c r="P140" s="2">
        <f>F115*Dieselpriser!E27</f>
        <v>17901.277273025124</v>
      </c>
      <c r="R140" s="1">
        <v>44562</v>
      </c>
      <c r="S140" s="2">
        <f>I115*Dieselpriser!E16</f>
        <v>67374.027888333381</v>
      </c>
    </row>
    <row r="141" spans="2:19" x14ac:dyDescent="0.2">
      <c r="B141" s="1">
        <v>44713</v>
      </c>
      <c r="C141" s="2">
        <f>C116*Dieselpriser!D21</f>
        <v>5726.1386138613852</v>
      </c>
      <c r="E141" s="1">
        <v>44927</v>
      </c>
      <c r="F141" s="2">
        <f>F116*Dieselpriser!D28</f>
        <v>18420.884077020262</v>
      </c>
      <c r="H141" s="1">
        <v>44593</v>
      </c>
      <c r="I141" s="2">
        <f>I116*Dieselpriser!D17</f>
        <v>32123.898514851484</v>
      </c>
      <c r="L141" s="1">
        <v>44713</v>
      </c>
      <c r="M141" s="2">
        <f>C116*Dieselpriser!E21</f>
        <v>10450.675423978038</v>
      </c>
      <c r="O141" s="1">
        <v>44927</v>
      </c>
      <c r="P141" s="2">
        <f>F116*Dieselpriser!E28</f>
        <v>33619.633315485829</v>
      </c>
      <c r="R141" s="1">
        <v>44593</v>
      </c>
      <c r="S141" s="2">
        <f>I116*Dieselpriser!E17</f>
        <v>58628.765276280094</v>
      </c>
    </row>
    <row r="142" spans="2:19" x14ac:dyDescent="0.2">
      <c r="B142" s="1">
        <v>44743</v>
      </c>
      <c r="C142" s="2">
        <f>C117*Dieselpriser!D22</f>
        <v>5742.0445544554459</v>
      </c>
      <c r="E142" s="1">
        <v>44958</v>
      </c>
      <c r="F142" s="2">
        <f>F117*Dieselpriser!D29</f>
        <v>22286.42133477467</v>
      </c>
      <c r="H142" s="1">
        <v>44621</v>
      </c>
      <c r="I142" s="2">
        <f>I117*Dieselpriser!D18</f>
        <v>38216.673267326732</v>
      </c>
      <c r="L142" s="1">
        <v>44743</v>
      </c>
      <c r="M142" s="2">
        <f>C117*Dieselpriser!E22</f>
        <v>10479.705077933535</v>
      </c>
      <c r="O142" s="1">
        <v>44958</v>
      </c>
      <c r="P142" s="2">
        <f>F117*Dieselpriser!E29</f>
        <v>40674.55774960525</v>
      </c>
      <c r="R142" s="1">
        <v>44621</v>
      </c>
      <c r="S142" s="2">
        <f>I117*Dieselpriser!E18</f>
        <v>69748.581903734914</v>
      </c>
    </row>
    <row r="143" spans="2:19" x14ac:dyDescent="0.2">
      <c r="B143" s="4" t="s">
        <v>0</v>
      </c>
      <c r="C143" s="5">
        <f>SUM(C136:C142)</f>
        <v>85113.790594059421</v>
      </c>
      <c r="E143" s="1">
        <v>44986</v>
      </c>
      <c r="F143" s="2">
        <f>F118*Dieselpriser!D30</f>
        <v>22315.82247490438</v>
      </c>
      <c r="H143" s="1">
        <v>44652</v>
      </c>
      <c r="I143" s="2">
        <f>I118*Dieselpriser!D19</f>
        <v>15172.087623762376</v>
      </c>
      <c r="L143" s="4" t="s">
        <v>0</v>
      </c>
      <c r="M143" s="5">
        <f>SUM(M136:M142)</f>
        <v>155339.69042414139</v>
      </c>
      <c r="O143" s="1">
        <v>44986</v>
      </c>
      <c r="P143" s="2">
        <f>F118*Dieselpriser!E30</f>
        <v>40728.217256178614</v>
      </c>
      <c r="R143" s="1">
        <v>44652</v>
      </c>
      <c r="S143" s="2">
        <f>I118*Dieselpriser!E19</f>
        <v>27690.311735777534</v>
      </c>
    </row>
    <row r="144" spans="2:19" x14ac:dyDescent="0.2">
      <c r="E144" s="1">
        <v>45017</v>
      </c>
      <c r="F144" s="2">
        <f>F119*Dieselpriser!D31</f>
        <v>14299.722327149399</v>
      </c>
      <c r="H144" s="1">
        <v>44682</v>
      </c>
      <c r="I144" s="2">
        <f>I119*Dieselpriser!D20</f>
        <v>40854.206435643566</v>
      </c>
      <c r="O144" s="1">
        <v>45017</v>
      </c>
      <c r="P144" s="2">
        <f>F119*Dieselpriser!E31</f>
        <v>26098.173092124143</v>
      </c>
      <c r="R144" s="1">
        <v>44682</v>
      </c>
      <c r="S144" s="2">
        <f>I119*Dieselpriser!E20</f>
        <v>74562.297554161341</v>
      </c>
    </row>
    <row r="145" spans="5:19" x14ac:dyDescent="0.2">
      <c r="E145" s="1">
        <v>45047</v>
      </c>
      <c r="F145" s="2">
        <f>F120*Dieselpriser!D32</f>
        <v>5802.7078403638197</v>
      </c>
      <c r="H145" s="1">
        <v>44713</v>
      </c>
      <c r="I145" s="2">
        <f>I120*Dieselpriser!D21</f>
        <v>48572.198019801974</v>
      </c>
      <c r="O145" s="1">
        <v>45047</v>
      </c>
      <c r="P145" s="2">
        <f>F120*Dieselpriser!E32</f>
        <v>10590.420579937927</v>
      </c>
      <c r="R145" s="1">
        <v>44713</v>
      </c>
      <c r="S145" s="2">
        <f>I120*Dieselpriser!E21</f>
        <v>88648.268993235921</v>
      </c>
    </row>
    <row r="146" spans="5:19" x14ac:dyDescent="0.2">
      <c r="E146" s="1">
        <v>45078</v>
      </c>
      <c r="F146" s="2">
        <f>F121*Dieselpriser!D33</f>
        <v>11890.386118684861</v>
      </c>
      <c r="H146" s="1">
        <v>44743</v>
      </c>
      <c r="I146" s="2">
        <f>I121*Dieselpriser!D22</f>
        <v>15135.90792079208</v>
      </c>
      <c r="O146" s="1">
        <v>45078</v>
      </c>
      <c r="P146" s="2">
        <f>F121*Dieselpriser!E33</f>
        <v>21700.935721560156</v>
      </c>
      <c r="R146" s="1">
        <v>44743</v>
      </c>
      <c r="S146" s="2">
        <f>I121*Dieselpriser!E22</f>
        <v>27624.280792732741</v>
      </c>
    </row>
    <row r="147" spans="5:19" x14ac:dyDescent="0.2">
      <c r="E147" s="4" t="s">
        <v>0</v>
      </c>
      <c r="F147" s="5">
        <f>SUM(F136:F146)</f>
        <v>139428.63948873495</v>
      </c>
      <c r="H147" s="1">
        <v>44774</v>
      </c>
      <c r="I147" s="2">
        <f>I122*Dieselpriser!D23</f>
        <v>19453.419801980199</v>
      </c>
      <c r="O147" s="4" t="s">
        <v>0</v>
      </c>
      <c r="P147" s="5">
        <f>SUM(P136:P146)</f>
        <v>254468.77108010041</v>
      </c>
      <c r="R147" s="1">
        <v>44774</v>
      </c>
      <c r="S147" s="2">
        <f>I122*Dieselpriser!E23</f>
        <v>35504.096206254289</v>
      </c>
    </row>
    <row r="148" spans="5:19" x14ac:dyDescent="0.2">
      <c r="H148" s="1">
        <v>44805</v>
      </c>
      <c r="I148" s="2">
        <f>I123*Dieselpriser!D24</f>
        <v>47241.821782178224</v>
      </c>
      <c r="R148" s="1">
        <v>44805</v>
      </c>
      <c r="S148" s="2">
        <f>I123*Dieselpriser!E24</f>
        <v>86220.222592556282</v>
      </c>
    </row>
    <row r="149" spans="5:19" x14ac:dyDescent="0.2">
      <c r="H149" s="1">
        <v>44835</v>
      </c>
      <c r="I149" s="2">
        <f>I124*Dieselpriser!D25</f>
        <v>68616.651155115498</v>
      </c>
      <c r="R149" s="1">
        <v>44835</v>
      </c>
      <c r="S149" s="2">
        <f>I124*Dieselpriser!E25</f>
        <v>125231.04979795005</v>
      </c>
    </row>
    <row r="150" spans="5:19" x14ac:dyDescent="0.2">
      <c r="H150" s="1">
        <v>44866</v>
      </c>
      <c r="I150" s="2">
        <f>I125*Dieselpriser!D26</f>
        <v>4997.9438943894393</v>
      </c>
      <c r="R150" s="1">
        <v>44866</v>
      </c>
      <c r="S150" s="2">
        <f>I125*Dieselpriser!E26</f>
        <v>9121.6599788691728</v>
      </c>
    </row>
    <row r="151" spans="5:19" x14ac:dyDescent="0.2">
      <c r="H151" s="4" t="s">
        <v>0</v>
      </c>
      <c r="I151" s="5">
        <f>SUM(I136:I150)</f>
        <v>482137.91171617166</v>
      </c>
      <c r="R151" s="4" t="s">
        <v>0</v>
      </c>
      <c r="S151" s="5">
        <f>SUM(S136:S150)</f>
        <v>879941.4692377653</v>
      </c>
    </row>
  </sheetData>
  <phoneticPr fontId="1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6BFAE-419B-48BB-8E55-5FB0D40DC3CC}">
  <dimension ref="B2:AA35"/>
  <sheetViews>
    <sheetView workbookViewId="0">
      <selection activeCell="B41" sqref="B41"/>
    </sheetView>
  </sheetViews>
  <sheetFormatPr baseColWidth="10" defaultColWidth="11.5" defaultRowHeight="15" x14ac:dyDescent="0.2"/>
  <cols>
    <col min="2" max="2" width="25.6640625" customWidth="1"/>
    <col min="3" max="3" width="18.6640625" bestFit="1" customWidth="1"/>
    <col min="4" max="4" width="22" bestFit="1" customWidth="1"/>
    <col min="5" max="5" width="25.6640625" bestFit="1" customWidth="1"/>
  </cols>
  <sheetData>
    <row r="2" spans="2:27" ht="19" x14ac:dyDescent="0.25">
      <c r="B2" s="7" t="s">
        <v>36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2:27" x14ac:dyDescent="0.2">
      <c r="B3" t="s">
        <v>37</v>
      </c>
    </row>
    <row r="4" spans="2:27" x14ac:dyDescent="0.2">
      <c r="B4" s="6"/>
      <c r="C4" s="6"/>
    </row>
    <row r="5" spans="2:27" x14ac:dyDescent="0.2"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2:27" x14ac:dyDescent="0.2">
      <c r="B6" s="14" t="s">
        <v>5</v>
      </c>
      <c r="C6" s="10">
        <v>2.98</v>
      </c>
      <c r="D6" s="10" t="s">
        <v>6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2:27" x14ac:dyDescent="0.2">
      <c r="B7" s="14" t="s">
        <v>35</v>
      </c>
      <c r="C7" s="10">
        <f>27.65/15.15</f>
        <v>1.8250825082508249</v>
      </c>
      <c r="D7" s="10"/>
    </row>
    <row r="9" spans="2:27" x14ac:dyDescent="0.2">
      <c r="F9" s="16"/>
    </row>
    <row r="10" spans="2:27" x14ac:dyDescent="0.2">
      <c r="B10" s="6"/>
      <c r="C10" s="8" t="s">
        <v>7</v>
      </c>
      <c r="D10" s="6"/>
      <c r="F10" s="16"/>
    </row>
    <row r="11" spans="2:27" x14ac:dyDescent="0.2">
      <c r="B11" s="6"/>
      <c r="C11" s="8" t="s">
        <v>8</v>
      </c>
      <c r="D11" s="10" t="s">
        <v>9</v>
      </c>
      <c r="E11" s="10" t="s">
        <v>34</v>
      </c>
      <c r="F11" s="16"/>
    </row>
    <row r="12" spans="2:27" x14ac:dyDescent="0.2">
      <c r="B12" s="8" t="s">
        <v>10</v>
      </c>
      <c r="C12" s="9">
        <v>15.49</v>
      </c>
      <c r="D12" s="11">
        <f>C12-2.98</f>
        <v>12.51</v>
      </c>
      <c r="E12" s="11">
        <f t="shared" ref="E12:E35" si="0">D12*$C$7</f>
        <v>22.831782178217818</v>
      </c>
      <c r="F12" s="16"/>
    </row>
    <row r="13" spans="2:27" x14ac:dyDescent="0.2">
      <c r="B13" s="8" t="s">
        <v>11</v>
      </c>
      <c r="C13" s="9">
        <v>16.28</v>
      </c>
      <c r="D13" s="11">
        <f t="shared" ref="D13:D35" si="1">C13-2.98</f>
        <v>13.3</v>
      </c>
      <c r="E13" s="11">
        <f t="shared" si="0"/>
        <v>24.273597359735973</v>
      </c>
      <c r="F13" s="16"/>
    </row>
    <row r="14" spans="2:27" x14ac:dyDescent="0.2">
      <c r="B14" s="8" t="s">
        <v>12</v>
      </c>
      <c r="C14" s="9">
        <v>16.760000000000002</v>
      </c>
      <c r="D14" s="11">
        <f t="shared" si="1"/>
        <v>13.780000000000001</v>
      </c>
      <c r="E14" s="11">
        <f t="shared" si="0"/>
        <v>25.14963696369637</v>
      </c>
      <c r="F14" s="16"/>
    </row>
    <row r="15" spans="2:27" x14ac:dyDescent="0.2">
      <c r="B15" s="8" t="s">
        <v>13</v>
      </c>
      <c r="C15" s="9">
        <v>16.760000000000002</v>
      </c>
      <c r="D15" s="11">
        <f t="shared" si="1"/>
        <v>13.780000000000001</v>
      </c>
      <c r="E15" s="11">
        <f t="shared" si="0"/>
        <v>25.14963696369637</v>
      </c>
      <c r="F15" s="16"/>
    </row>
    <row r="16" spans="2:27" x14ac:dyDescent="0.2">
      <c r="B16" s="8" t="s">
        <v>14</v>
      </c>
      <c r="C16" s="9">
        <v>17.54</v>
      </c>
      <c r="D16" s="11">
        <f t="shared" si="1"/>
        <v>14.559999999999999</v>
      </c>
      <c r="E16" s="11">
        <f t="shared" si="0"/>
        <v>26.573201320132007</v>
      </c>
      <c r="F16" s="16"/>
    </row>
    <row r="17" spans="2:6" x14ac:dyDescent="0.2">
      <c r="B17" s="8" t="s">
        <v>15</v>
      </c>
      <c r="C17" s="9">
        <v>18.23</v>
      </c>
      <c r="D17" s="11">
        <f t="shared" si="1"/>
        <v>15.25</v>
      </c>
      <c r="E17" s="11">
        <f t="shared" si="0"/>
        <v>27.832508250825079</v>
      </c>
      <c r="F17" s="16"/>
    </row>
    <row r="18" spans="2:6" x14ac:dyDescent="0.2">
      <c r="B18" s="8" t="s">
        <v>16</v>
      </c>
      <c r="C18" s="9">
        <v>22.06</v>
      </c>
      <c r="D18" s="11">
        <f t="shared" si="1"/>
        <v>19.079999999999998</v>
      </c>
      <c r="E18" s="11">
        <f t="shared" si="0"/>
        <v>34.822574257425735</v>
      </c>
      <c r="F18" s="16"/>
    </row>
    <row r="19" spans="2:6" x14ac:dyDescent="0.2">
      <c r="B19" s="8" t="s">
        <v>17</v>
      </c>
      <c r="C19" s="9">
        <v>20.99</v>
      </c>
      <c r="D19" s="11">
        <f t="shared" si="1"/>
        <v>18.009999999999998</v>
      </c>
      <c r="E19" s="11">
        <f t="shared" si="0"/>
        <v>32.869735973597351</v>
      </c>
      <c r="F19" s="16"/>
    </row>
    <row r="20" spans="2:6" x14ac:dyDescent="0.2">
      <c r="B20" s="8" t="s">
        <v>18</v>
      </c>
      <c r="C20" s="9">
        <v>22.39</v>
      </c>
      <c r="D20" s="11">
        <f t="shared" si="1"/>
        <v>19.41</v>
      </c>
      <c r="E20" s="11">
        <f t="shared" si="0"/>
        <v>35.424851485148508</v>
      </c>
      <c r="F20" s="16"/>
    </row>
    <row r="21" spans="2:6" x14ac:dyDescent="0.2">
      <c r="B21" s="8" t="s">
        <v>19</v>
      </c>
      <c r="C21" s="9">
        <v>24.58</v>
      </c>
      <c r="D21" s="11">
        <f t="shared" si="1"/>
        <v>21.599999999999998</v>
      </c>
      <c r="E21" s="11">
        <f t="shared" si="0"/>
        <v>39.421782178217811</v>
      </c>
      <c r="F21" s="16"/>
    </row>
    <row r="22" spans="2:6" x14ac:dyDescent="0.2">
      <c r="B22" s="8" t="s">
        <v>20</v>
      </c>
      <c r="C22" s="9">
        <v>24.64</v>
      </c>
      <c r="D22" s="11">
        <f t="shared" si="1"/>
        <v>21.66</v>
      </c>
      <c r="E22" s="11">
        <f t="shared" si="0"/>
        <v>39.531287128712869</v>
      </c>
      <c r="F22" s="16"/>
    </row>
    <row r="23" spans="2:6" x14ac:dyDescent="0.2">
      <c r="B23" s="8" t="s">
        <v>21</v>
      </c>
      <c r="C23" s="9">
        <v>21.34</v>
      </c>
      <c r="D23" s="11">
        <f t="shared" si="1"/>
        <v>18.36</v>
      </c>
      <c r="E23" s="11">
        <f t="shared" si="0"/>
        <v>33.508514851485145</v>
      </c>
      <c r="F23" s="16"/>
    </row>
    <row r="24" spans="2:6" x14ac:dyDescent="0.2">
      <c r="B24" s="8" t="s">
        <v>22</v>
      </c>
      <c r="C24" s="9">
        <v>22.18</v>
      </c>
      <c r="D24" s="11">
        <f t="shared" si="1"/>
        <v>19.2</v>
      </c>
      <c r="E24" s="11">
        <f t="shared" si="0"/>
        <v>35.041584158415837</v>
      </c>
      <c r="F24" s="16"/>
    </row>
    <row r="25" spans="2:6" x14ac:dyDescent="0.2">
      <c r="B25" s="8" t="s">
        <v>23</v>
      </c>
      <c r="C25" s="9">
        <v>24.15</v>
      </c>
      <c r="D25" s="11">
        <f t="shared" si="1"/>
        <v>21.169999999999998</v>
      </c>
      <c r="E25" s="11">
        <f t="shared" si="0"/>
        <v>38.636996699669957</v>
      </c>
      <c r="F25" s="16"/>
    </row>
    <row r="26" spans="2:6" x14ac:dyDescent="0.2">
      <c r="B26" s="8" t="s">
        <v>24</v>
      </c>
      <c r="C26" s="9">
        <v>22.43</v>
      </c>
      <c r="D26" s="11">
        <f t="shared" si="1"/>
        <v>19.45</v>
      </c>
      <c r="E26" s="11">
        <f t="shared" si="0"/>
        <v>35.497854785478545</v>
      </c>
      <c r="F26" s="16"/>
    </row>
    <row r="27" spans="2:6" x14ac:dyDescent="0.2">
      <c r="B27" s="8" t="s">
        <v>25</v>
      </c>
      <c r="C27" s="9">
        <v>20.11</v>
      </c>
      <c r="D27" s="11">
        <f t="shared" si="1"/>
        <v>17.13</v>
      </c>
      <c r="E27" s="11">
        <f t="shared" si="0"/>
        <v>31.26366336633663</v>
      </c>
      <c r="F27" s="16"/>
    </row>
    <row r="28" spans="2:6" x14ac:dyDescent="0.2">
      <c r="B28" s="8" t="s">
        <v>26</v>
      </c>
      <c r="C28" s="9">
        <v>21.59</v>
      </c>
      <c r="D28" s="11">
        <f t="shared" si="1"/>
        <v>18.61</v>
      </c>
      <c r="E28" s="11">
        <f t="shared" si="0"/>
        <v>33.964785478547853</v>
      </c>
      <c r="F28" s="16"/>
    </row>
    <row r="29" spans="2:6" x14ac:dyDescent="0.2">
      <c r="B29" s="8" t="s">
        <v>27</v>
      </c>
      <c r="C29" s="9">
        <v>20.54</v>
      </c>
      <c r="D29" s="11">
        <f t="shared" si="1"/>
        <v>17.559999999999999</v>
      </c>
      <c r="E29" s="11">
        <f t="shared" si="0"/>
        <v>32.048448844884483</v>
      </c>
      <c r="F29" s="16"/>
    </row>
    <row r="30" spans="2:6" x14ac:dyDescent="0.2">
      <c r="B30" s="8" t="s">
        <v>28</v>
      </c>
      <c r="C30" s="9">
        <v>21.28</v>
      </c>
      <c r="D30" s="11">
        <f t="shared" si="1"/>
        <v>18.3</v>
      </c>
      <c r="E30" s="11">
        <f t="shared" si="0"/>
        <v>33.399009900990094</v>
      </c>
      <c r="F30" s="16"/>
    </row>
    <row r="31" spans="2:6" x14ac:dyDescent="0.2">
      <c r="B31" s="8" t="s">
        <v>29</v>
      </c>
      <c r="C31" s="9">
        <v>20.73</v>
      </c>
      <c r="D31" s="11">
        <f t="shared" si="1"/>
        <v>17.75</v>
      </c>
      <c r="E31" s="11">
        <f t="shared" si="0"/>
        <v>32.395214521452139</v>
      </c>
      <c r="F31" s="16"/>
    </row>
    <row r="32" spans="2:6" x14ac:dyDescent="0.2">
      <c r="B32" s="8" t="s">
        <v>30</v>
      </c>
      <c r="C32" s="9">
        <v>19.3</v>
      </c>
      <c r="D32" s="11">
        <f t="shared" si="1"/>
        <v>16.32</v>
      </c>
      <c r="E32" s="11">
        <f t="shared" si="0"/>
        <v>29.785346534653463</v>
      </c>
      <c r="F32" s="16"/>
    </row>
    <row r="33" spans="2:5" x14ac:dyDescent="0.2">
      <c r="B33" s="8" t="s">
        <v>31</v>
      </c>
      <c r="C33" s="9">
        <v>19.55</v>
      </c>
      <c r="D33" s="11">
        <f t="shared" si="1"/>
        <v>16.57</v>
      </c>
      <c r="E33" s="11">
        <f t="shared" si="0"/>
        <v>30.241617161716167</v>
      </c>
    </row>
    <row r="34" spans="2:5" x14ac:dyDescent="0.2">
      <c r="B34" s="8" t="s">
        <v>32</v>
      </c>
      <c r="C34" s="9">
        <v>19.71</v>
      </c>
      <c r="D34" s="11">
        <f t="shared" si="1"/>
        <v>16.73</v>
      </c>
      <c r="E34" s="11">
        <f t="shared" si="0"/>
        <v>30.533630363036302</v>
      </c>
    </row>
    <row r="35" spans="2:5" x14ac:dyDescent="0.2">
      <c r="B35" s="8" t="s">
        <v>33</v>
      </c>
      <c r="C35" s="9">
        <v>21.28</v>
      </c>
      <c r="D35" s="11">
        <f t="shared" si="1"/>
        <v>18.3</v>
      </c>
      <c r="E35" s="11">
        <f t="shared" si="0"/>
        <v>33.399009900990094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1F9B50EA59B14E9AAA99CEBA4AD77A" ma:contentTypeVersion="18" ma:contentTypeDescription="Opprett et nytt dokument." ma:contentTypeScope="" ma:versionID="ba3cdf8b3cb56165e03d065e4c9ac7f4">
  <xsd:schema xmlns:xsd="http://www.w3.org/2001/XMLSchema" xmlns:xs="http://www.w3.org/2001/XMLSchema" xmlns:p="http://schemas.microsoft.com/office/2006/metadata/properties" xmlns:ns2="2dae1656-9624-4bdc-bcf5-7e1da83a2de8" xmlns:ns3="9d8685cc-4c18-44f1-9f60-e329e588b16c" xmlns:ns4="fdc1cc00-164d-48df-bfe3-ba1ba1c426a1" targetNamespace="http://schemas.microsoft.com/office/2006/metadata/properties" ma:root="true" ma:fieldsID="97787713d60a68e0abcdd69b19c37b3b" ns2:_="" ns3:_="" ns4:_="">
    <xsd:import namespace="2dae1656-9624-4bdc-bcf5-7e1da83a2de8"/>
    <xsd:import namespace="9d8685cc-4c18-44f1-9f60-e329e588b16c"/>
    <xsd:import namespace="fdc1cc00-164d-48df-bfe3-ba1ba1c426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Tilbudsfrist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ae1656-9624-4bdc-bcf5-7e1da83a2d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e36604e5-7764-44ff-a40b-a95efd6278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Tilbudsfrist" ma:index="24" nillable="true" ma:displayName="Tilbudsfrist" ma:default="[today]" ma:format="DateOnly" ma:internalName="Tilbudsfrist">
      <xsd:simpleType>
        <xsd:restriction base="dms:DateTim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8685cc-4c18-44f1-9f60-e329e588b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1cc00-164d-48df-bfe3-ba1ba1c426a1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adfc3b41-6f5b-4a95-9e12-3b7d87130ed6}" ma:internalName="TaxCatchAll" ma:showField="CatchAllData" ma:web="9d8685cc-4c18-44f1-9f60-e329e588b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dc1cc00-164d-48df-bfe3-ba1ba1c426a1" xsi:nil="true"/>
    <Tilbudsfrist xmlns="2dae1656-9624-4bdc-bcf5-7e1da83a2de8">2023-10-19T14:05:06+00:00</Tilbudsfrist>
    <lcf76f155ced4ddcb4097134ff3c332f xmlns="2dae1656-9624-4bdc-bcf5-7e1da83a2de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DD2F8A1-4010-482F-BC72-D434A68F9D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4FE63A-2FDE-4591-B2D4-170DE7F22D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ae1656-9624-4bdc-bcf5-7e1da83a2de8"/>
    <ds:schemaRef ds:uri="9d8685cc-4c18-44f1-9f60-e329e588b16c"/>
    <ds:schemaRef ds:uri="fdc1cc00-164d-48df-bfe3-ba1ba1c426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2270DB-95FE-4E49-B035-B7A621F456D4}">
  <ds:schemaRefs>
    <ds:schemaRef ds:uri="http://schemas.microsoft.com/office/2006/documentManagement/types"/>
    <ds:schemaRef ds:uri="2dae1656-9624-4bdc-bcf5-7e1da83a2de8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  <ds:schemaRef ds:uri="9d8685cc-4c18-44f1-9f60-e329e588b16c"/>
    <ds:schemaRef ds:uri="http://schemas.openxmlformats.org/package/2006/metadata/core-properties"/>
    <ds:schemaRef ds:uri="fdc1cc00-164d-48df-bfe3-ba1ba1c426a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Forside</vt:lpstr>
      <vt:lpstr>Tabeller</vt:lpstr>
      <vt:lpstr>Dieselpriser</vt:lpstr>
    </vt:vector>
  </TitlesOfParts>
  <Manager/>
  <Company>Aneo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Siri Førsund Bjerland</dc:creator>
  <cp:keywords/>
  <dc:description/>
  <cp:lastModifiedBy>Anna Dorthea Willassen</cp:lastModifiedBy>
  <cp:revision/>
  <dcterms:created xsi:type="dcterms:W3CDTF">2023-10-19T08:50:38Z</dcterms:created>
  <dcterms:modified xsi:type="dcterms:W3CDTF">2023-11-20T13:55:57Z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0x010100D31F9B50EA59B14E9AAA99CEBA4AD77A</vt:lpwstr>
  </property>
  <property fmtid="{D5CDD505-2E9C-101B-9397-08002B2CF9AE}" pid="3" name="MediaServiceImageTags">
    <vt:lpwstr/>
  </property>
</Properties>
</file>